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G\1-Lean\Comercial\Clientes\Nova Caixa Galicia\19º (R&amp;C 2018)\PT\"/>
    </mc:Choice>
  </mc:AlternateContent>
  <xr:revisionPtr revIDLastSave="0" documentId="13_ncr:1_{9A7083DB-9D3A-4367-917B-893166C565CD}" xr6:coauthVersionLast="45" xr6:coauthVersionMax="45" xr10:uidLastSave="{00000000-0000-0000-0000-000000000000}"/>
  <bookViews>
    <workbookView xWindow="-108" yWindow="-108" windowWidth="23256" windowHeight="12576" tabRatio="543" xr2:uid="{00000000-000D-0000-FFFF-FFFF00000000}"/>
  </bookViews>
  <sheets>
    <sheet name="Balance " sheetId="22" r:id="rId1"/>
    <sheet name="PL" sheetId="17" r:id="rId2"/>
    <sheet name="EIGR" sheetId="18" r:id="rId3"/>
    <sheet name="ECPN" sheetId="14" r:id="rId4"/>
    <sheet name="EFE" sheetId="19" r:id="rId5"/>
    <sheet name="Cuadre BLC" sheetId="20" state="hidden" r:id="rId6"/>
  </sheets>
  <definedNames>
    <definedName name="_Hlk125640171" localSheetId="1">PL!#REF!</definedName>
    <definedName name="_Hlk130913188" localSheetId="3">ECPN!#REF!</definedName>
    <definedName name="AS2DocOpenMode" hidden="1">"AS2DocumentEdit"</definedName>
    <definedName name="_xlnm.Print_Area" localSheetId="0">'Balance '!$B$2:$N$123</definedName>
    <definedName name="_xlnm.Print_Area" localSheetId="3">ECPN!$B$2:$O$51</definedName>
    <definedName name="_xlnm.Print_Area" localSheetId="4">EFE!$B$2:$F$88</definedName>
    <definedName name="_xlnm.Print_Area" localSheetId="2">EIGR!$B$2:$E$54</definedName>
    <definedName name="_xlnm.Print_Area" localSheetId="1">PL!$B$2:$F$105</definedName>
    <definedName name="Z_31171203_F6E3_47C2_9541_2BEC7CEEABD3_.wvu.PrintArea" localSheetId="0" hidden="1">'Balance '!$C$2:$M$123</definedName>
    <definedName name="Z_31171203_F6E3_47C2_9541_2BEC7CEEABD3_.wvu.PrintArea" localSheetId="3" hidden="1">ECPN!$B$2:$F$54</definedName>
    <definedName name="Z_31171203_F6E3_47C2_9541_2BEC7CEEABD3_.wvu.PrintArea" localSheetId="4" hidden="1">EFE!$C$2:$G$83</definedName>
    <definedName name="Z_31171203_F6E3_47C2_9541_2BEC7CEEABD3_.wvu.PrintArea" localSheetId="2" hidden="1">EIGR!$C$2:$G$7</definedName>
    <definedName name="Z_41CFFC2A_2A80_482F_B671_1B9ED840F42F_.wvu.PrintArea" localSheetId="0" hidden="1">'Balance '!$C$2:$M$123</definedName>
    <definedName name="Z_41CFFC2A_2A80_482F_B671_1B9ED840F42F_.wvu.PrintArea" localSheetId="3" hidden="1">ECPN!$B$2:$F$54</definedName>
    <definedName name="Z_41CFFC2A_2A80_482F_B671_1B9ED840F42F_.wvu.PrintArea" localSheetId="4" hidden="1">EFE!$C$2:$G$83</definedName>
    <definedName name="Z_41CFFC2A_2A80_482F_B671_1B9ED840F42F_.wvu.PrintArea" localSheetId="2" hidden="1">EIGR!$C$2:$G$7</definedName>
    <definedName name="Z_9563E24A_A0ED_4B18_89E5_E05BD1830CBA_.wvu.PrintArea" localSheetId="0" hidden="1">'Balance '!$C$2:$M$123</definedName>
    <definedName name="Z_9563E24A_A0ED_4B18_89E5_E05BD1830CBA_.wvu.PrintArea" localSheetId="3" hidden="1">ECPN!$B$2:$F$54</definedName>
    <definedName name="Z_9563E24A_A0ED_4B18_89E5_E05BD1830CBA_.wvu.PrintArea" localSheetId="4" hidden="1">EFE!$C$2:$G$83</definedName>
    <definedName name="Z_9563E24A_A0ED_4B18_89E5_E05BD1830CBA_.wvu.PrintArea" localSheetId="2" hidden="1">EIGR!$C$2:$G$7</definedName>
    <definedName name="Z_FB9A251C_0800_4A02_97AD_EB2244571E31_.wvu.PrintArea" localSheetId="0" hidden="1">'Balance '!$C$2:$M$123</definedName>
    <definedName name="Z_FB9A251C_0800_4A02_97AD_EB2244571E31_.wvu.PrintArea" localSheetId="3" hidden="1">ECPN!$B$2:$F$54</definedName>
    <definedName name="Z_FB9A251C_0800_4A02_97AD_EB2244571E31_.wvu.PrintArea" localSheetId="4" hidden="1">EFE!$C$2:$G$83</definedName>
    <definedName name="Z_FB9A251C_0800_4A02_97AD_EB2244571E31_.wvu.PrintArea" localSheetId="2" hidden="1">EIGR!$C$2:$G$7</definedName>
  </definedNames>
  <calcPr calcId="191029"/>
  <customWorkbookViews>
    <customWorkbookView name="Nuria Pampín Martínez (Open)_x000a_ - Personal View" guid="{FB9A251C-0800-4A02-97AD-EB2244571E31}" mergeInterval="0" personalView="1" maximized="1" windowWidth="1020" windowHeight="576" tabRatio="543" activeSheetId="1"/>
    <customWorkbookView name="Deloitte &amp; Touche - Personal View" guid="{31171203-F6E3-47C2-9541-2BEC7CEEABD3}" mergeInterval="0" personalView="1" maximized="1" windowWidth="1020" windowHeight="605" tabRatio="543" activeSheetId="2"/>
    <customWorkbookView name="juaalonso - Personal View" guid="{9563E24A-A0ED-4B18-89E5-E05BD1830CBA}" mergeInterval="0" personalView="1" maximized="1" windowWidth="1020" windowHeight="596" tabRatio="543" activeSheetId="2" showComments="commIndAndComment"/>
    <customWorkbookView name="Admin - Personal View" guid="{41CFFC2A-2A80-482F-B671-1B9ED840F42F}" mergeInterval="0" personalView="1" maximized="1" windowWidth="1020" windowHeight="553" tabRatio="543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8" l="1"/>
  <c r="D25" i="18"/>
  <c r="D17" i="18"/>
  <c r="E17" i="18"/>
  <c r="L101" i="22"/>
  <c r="K101" i="22"/>
  <c r="K38" i="14" l="1"/>
  <c r="G38" i="14"/>
  <c r="D38" i="14"/>
  <c r="E38" i="14"/>
  <c r="F38" i="14"/>
  <c r="H38" i="14"/>
  <c r="I38" i="14"/>
  <c r="J38" i="14"/>
  <c r="L38" i="14"/>
  <c r="M38" i="14"/>
  <c r="C38" i="14"/>
  <c r="N40" i="14"/>
  <c r="L90" i="22" l="1"/>
  <c r="K90" i="22"/>
  <c r="K81" i="22" l="1"/>
  <c r="L81" i="22"/>
  <c r="D61" i="19" l="1"/>
  <c r="D82" i="19"/>
  <c r="D73" i="19" s="1"/>
  <c r="D54" i="19"/>
  <c r="D45" i="19"/>
  <c r="D37" i="19"/>
  <c r="D27" i="19"/>
  <c r="D19" i="19"/>
  <c r="D15" i="19"/>
  <c r="D35" i="19" l="1"/>
  <c r="D52" i="19"/>
  <c r="E21" i="14"/>
  <c r="E29" i="14" s="1"/>
  <c r="D72" i="17"/>
  <c r="D64" i="17"/>
  <c r="D55" i="17"/>
  <c r="D30" i="17"/>
  <c r="K23" i="22"/>
  <c r="L23" i="22"/>
  <c r="E81" i="22"/>
  <c r="E73" i="22"/>
  <c r="E36" i="22"/>
  <c r="F25" i="22"/>
  <c r="E25" i="22"/>
  <c r="E34" i="14" l="1"/>
  <c r="E47" i="14" s="1"/>
  <c r="E53" i="14" s="1"/>
  <c r="N26" i="14"/>
  <c r="N27" i="14"/>
  <c r="N19" i="14"/>
  <c r="D19" i="17"/>
  <c r="K109" i="22"/>
  <c r="K111" i="22" s="1"/>
  <c r="K49" i="22"/>
  <c r="K41" i="22"/>
  <c r="K13" i="22"/>
  <c r="E101" i="22"/>
  <c r="E90" i="22"/>
  <c r="E57" i="22"/>
  <c r="E44" i="22"/>
  <c r="E17" i="22"/>
  <c r="E30" i="22"/>
  <c r="F17" i="22"/>
  <c r="D53" i="17" l="1"/>
  <c r="D68" i="17" s="1"/>
  <c r="D83" i="17" s="1"/>
  <c r="D88" i="17" s="1"/>
  <c r="E112" i="22"/>
  <c r="K54" i="22"/>
  <c r="N44" i="14"/>
  <c r="D92" i="17" l="1"/>
  <c r="D13" i="19" s="1"/>
  <c r="E17" i="19"/>
  <c r="D11" i="19" l="1"/>
  <c r="D69" i="19" s="1"/>
  <c r="E61" i="19"/>
  <c r="E72" i="17" l="1"/>
  <c r="E55" i="17"/>
  <c r="E64" i="17"/>
  <c r="E19" i="17"/>
  <c r="E53" i="17" s="1"/>
  <c r="L109" i="22"/>
  <c r="L111" i="22" s="1"/>
  <c r="L49" i="22"/>
  <c r="L41" i="22"/>
  <c r="L13" i="22"/>
  <c r="F30" i="22"/>
  <c r="F101" i="22"/>
  <c r="F90" i="22"/>
  <c r="F81" i="22"/>
  <c r="F73" i="22"/>
  <c r="F57" i="22"/>
  <c r="F44" i="22"/>
  <c r="F36" i="22"/>
  <c r="F112" i="22" s="1"/>
  <c r="L54" i="22" l="1"/>
  <c r="E68" i="17"/>
  <c r="E83" i="17" s="1"/>
  <c r="N12" i="14"/>
  <c r="E88" i="17" l="1"/>
  <c r="E92" i="17" s="1"/>
  <c r="E19" i="19"/>
  <c r="M108" i="22" l="1"/>
  <c r="G103" i="22"/>
  <c r="M99" i="22"/>
  <c r="G93" i="22"/>
  <c r="G85" i="22"/>
  <c r="G74" i="22"/>
  <c r="M72" i="22"/>
  <c r="M86" i="22" s="1"/>
  <c r="G62" i="22"/>
  <c r="M54" i="22"/>
  <c r="G51" i="22"/>
  <c r="M48" i="22"/>
  <c r="G41" i="22"/>
  <c r="G44" i="22" s="1"/>
  <c r="M38" i="22"/>
  <c r="G36" i="22"/>
  <c r="G17" i="22"/>
  <c r="M15" i="22"/>
  <c r="M111" i="22" l="1"/>
  <c r="M62" i="22"/>
  <c r="G112" i="22"/>
  <c r="M112" i="22" l="1"/>
  <c r="E82" i="19" l="1"/>
  <c r="E73" i="19" s="1"/>
  <c r="D71" i="19" s="1"/>
  <c r="E54" i="19"/>
  <c r="E45" i="19"/>
  <c r="E37" i="19"/>
  <c r="E27" i="19"/>
  <c r="E15" i="19"/>
  <c r="E35" i="19" l="1"/>
  <c r="E52" i="19"/>
  <c r="N45" i="14"/>
  <c r="N43" i="14"/>
  <c r="N41" i="14"/>
  <c r="N25" i="14"/>
  <c r="N23" i="14"/>
  <c r="M21" i="14"/>
  <c r="L21" i="14"/>
  <c r="J21" i="14"/>
  <c r="M17" i="14"/>
  <c r="L17" i="14"/>
  <c r="K17" i="14"/>
  <c r="N15" i="14"/>
  <c r="N14" i="14"/>
  <c r="G17" i="14"/>
  <c r="F17" i="14"/>
  <c r="J17" i="14"/>
  <c r="I17" i="14"/>
  <c r="H17" i="14"/>
  <c r="K29" i="14" l="1"/>
  <c r="K34" i="14" s="1"/>
  <c r="N24" i="14"/>
  <c r="N21" i="14" s="1"/>
  <c r="I21" i="14"/>
  <c r="M29" i="14"/>
  <c r="M34" i="14" s="1"/>
  <c r="J29" i="14"/>
  <c r="L29" i="14"/>
  <c r="L34" i="14" s="1"/>
  <c r="J34" i="14" l="1"/>
  <c r="J47" i="14" s="1"/>
  <c r="J53" i="14" s="1"/>
  <c r="K47" i="14"/>
  <c r="K53" i="14" s="1"/>
  <c r="M47" i="14"/>
  <c r="M53" i="14" s="1"/>
  <c r="S32" i="14" l="1"/>
  <c r="L47" i="14"/>
  <c r="S31" i="14" s="1"/>
  <c r="Q35" i="14"/>
  <c r="D17" i="14"/>
  <c r="C17" i="14"/>
  <c r="I29" i="14"/>
  <c r="H21" i="14"/>
  <c r="G21" i="14"/>
  <c r="G29" i="14" s="1"/>
  <c r="F21" i="14"/>
  <c r="F29" i="14" s="1"/>
  <c r="D21" i="14"/>
  <c r="C21" i="14"/>
  <c r="G47" i="14" l="1"/>
  <c r="G53" i="14" s="1"/>
  <c r="G34" i="14"/>
  <c r="I34" i="14"/>
  <c r="I47" i="14" s="1"/>
  <c r="I53" i="14" s="1"/>
  <c r="F34" i="14"/>
  <c r="F47" i="14" s="1"/>
  <c r="F53" i="14" s="1"/>
  <c r="N42" i="14"/>
  <c r="N38" i="14" s="1"/>
  <c r="D29" i="14"/>
  <c r="H29" i="14"/>
  <c r="N17" i="14"/>
  <c r="N29" i="14" s="1"/>
  <c r="N34" i="14" s="1"/>
  <c r="C29" i="14"/>
  <c r="C34" i="14" s="1"/>
  <c r="H34" i="14" l="1"/>
  <c r="H47" i="14" s="1"/>
  <c r="H53" i="14" s="1"/>
  <c r="D47" i="14"/>
  <c r="D53" i="14" s="1"/>
  <c r="D34" i="14"/>
  <c r="C47" i="14"/>
  <c r="C53" i="14" s="1"/>
  <c r="Q30" i="14"/>
  <c r="Q33" i="14"/>
  <c r="Q34" i="14"/>
  <c r="Q31" i="14"/>
  <c r="S28" i="14"/>
  <c r="Q36" i="14"/>
  <c r="Q32" i="14"/>
  <c r="S29" i="14"/>
  <c r="S27" i="14" l="1"/>
  <c r="S25" i="14"/>
  <c r="N36" i="14"/>
  <c r="N47" i="14" s="1"/>
  <c r="S30" i="14" l="1"/>
  <c r="S33" i="14" l="1"/>
  <c r="K66" i="20"/>
  <c r="L65" i="20"/>
  <c r="L64" i="20"/>
  <c r="L62" i="20"/>
  <c r="L61" i="20"/>
  <c r="L60" i="20"/>
  <c r="L59" i="20"/>
  <c r="L58" i="20"/>
  <c r="L55" i="20"/>
  <c r="L54" i="20"/>
  <c r="L53" i="20"/>
  <c r="L52" i="20"/>
  <c r="L51" i="20"/>
  <c r="L50" i="20"/>
  <c r="L48" i="20"/>
  <c r="L63" i="20" l="1"/>
  <c r="L57" i="20"/>
  <c r="E13" i="19" l="1"/>
  <c r="Q38" i="14"/>
  <c r="L49" i="20"/>
  <c r="L47" i="20"/>
  <c r="L66" i="20"/>
  <c r="L69" i="20"/>
  <c r="L68" i="20"/>
  <c r="K70" i="20"/>
  <c r="L45" i="20"/>
  <c r="L44" i="20"/>
  <c r="L43" i="20"/>
  <c r="L41" i="20"/>
  <c r="L40" i="20"/>
  <c r="L39" i="20"/>
  <c r="L38" i="20"/>
  <c r="L36" i="20"/>
  <c r="L35" i="20"/>
  <c r="L34" i="20"/>
  <c r="L33" i="20"/>
  <c r="L32" i="20"/>
  <c r="K46" i="20"/>
  <c r="E11" i="19" l="1"/>
  <c r="E69" i="19" s="1"/>
  <c r="L70" i="20"/>
  <c r="M70" i="20" s="1"/>
  <c r="L42" i="20"/>
  <c r="M42" i="20" s="1"/>
  <c r="K31" i="20"/>
  <c r="L30" i="20"/>
  <c r="M30" i="20" s="1"/>
  <c r="L29" i="20"/>
  <c r="M29" i="20" s="1"/>
  <c r="L27" i="20"/>
  <c r="M27" i="20" s="1"/>
  <c r="L26" i="20"/>
  <c r="M26" i="20" s="1"/>
  <c r="L24" i="20"/>
  <c r="M24" i="20" s="1"/>
  <c r="L23" i="20"/>
  <c r="M23" i="20" s="1"/>
  <c r="L21" i="20"/>
  <c r="M21" i="20" s="1"/>
  <c r="L19" i="20"/>
  <c r="L20" i="20" s="1"/>
  <c r="M20" i="20" s="1"/>
  <c r="L17" i="20"/>
  <c r="M17" i="20" s="1"/>
  <c r="L15" i="20"/>
  <c r="M15" i="20" s="1"/>
  <c r="L14" i="20"/>
  <c r="M14" i="20" s="1"/>
  <c r="L13" i="20"/>
  <c r="M13" i="20" s="1"/>
  <c r="L12" i="20"/>
  <c r="M12" i="20" s="1"/>
  <c r="L11" i="20"/>
  <c r="M11" i="20" s="1"/>
  <c r="L9" i="20"/>
  <c r="M9" i="20" s="1"/>
  <c r="L7" i="20"/>
  <c r="M7" i="20" s="1"/>
  <c r="M16" i="20"/>
  <c r="M32" i="20"/>
  <c r="M33" i="20"/>
  <c r="M34" i="20"/>
  <c r="M35" i="20"/>
  <c r="M36" i="20"/>
  <c r="M38" i="20"/>
  <c r="M39" i="20"/>
  <c r="M40" i="20"/>
  <c r="M41" i="20"/>
  <c r="M43" i="20"/>
  <c r="M44" i="20"/>
  <c r="M45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8" i="20"/>
  <c r="M69" i="20"/>
  <c r="L6" i="20"/>
  <c r="M6" i="20" s="1"/>
  <c r="L28" i="20"/>
  <c r="M28" i="20" s="1"/>
  <c r="L25" i="20"/>
  <c r="M25" i="20" s="1"/>
  <c r="L22" i="20"/>
  <c r="M22" i="20" s="1"/>
  <c r="L8" i="20"/>
  <c r="M8" i="20" s="1"/>
  <c r="L10" i="20"/>
  <c r="M10" i="20" s="1"/>
  <c r="L37" i="20" l="1"/>
  <c r="M37" i="20" s="1"/>
  <c r="M46" i="20" s="1"/>
  <c r="M19" i="20"/>
  <c r="L18" i="20"/>
  <c r="M18" i="20" s="1"/>
  <c r="L46" i="20" l="1"/>
  <c r="M31" i="20"/>
  <c r="L31" i="20"/>
  <c r="L67" i="20" l="1"/>
  <c r="M67" i="20" s="1"/>
  <c r="G53" i="18" l="1"/>
  <c r="I53" i="18" s="1"/>
  <c r="J49" i="18"/>
  <c r="I48" i="18"/>
  <c r="L47" i="18"/>
  <c r="P43" i="18"/>
  <c r="P36" i="18"/>
  <c r="P35" i="18"/>
  <c r="G35" i="18"/>
  <c r="P34" i="18"/>
  <c r="P33" i="18"/>
  <c r="M33" i="18"/>
  <c r="N33" i="18" s="1"/>
  <c r="I33" i="18"/>
  <c r="P31" i="18"/>
  <c r="P30" i="18"/>
  <c r="J30" i="18"/>
  <c r="P28" i="18"/>
  <c r="J28" i="18"/>
  <c r="P27" i="18"/>
  <c r="G48" i="18" l="1"/>
  <c r="L46" i="18" l="1"/>
  <c r="G46" i="18" s="1"/>
  <c r="G49" i="18" s="1"/>
  <c r="J48" i="18"/>
  <c r="J50" i="18" s="1"/>
  <c r="G47" i="18"/>
  <c r="K112" i="22"/>
  <c r="N53" i="14"/>
  <c r="L112" i="22"/>
</calcChain>
</file>

<file path=xl/sharedStrings.xml><?xml version="1.0" encoding="utf-8"?>
<sst xmlns="http://schemas.openxmlformats.org/spreadsheetml/2006/main" count="448" uniqueCount="388">
  <si>
    <t>GRUPO ABANCA CORPORACIÓN BANCARIA</t>
  </si>
  <si>
    <t>BALANÇOS CONSOLIDADOS EM 31 DE DEZEMBRO DE 2018 E 2017</t>
  </si>
  <si>
    <t>(Milhares de Euros)</t>
  </si>
  <si>
    <t>ATIVO</t>
  </si>
  <si>
    <t>Fluxo de caixa, saldos em fluxo de caixa em bancos centrais e outros depósitos à vista</t>
  </si>
  <si>
    <t>Ativos financeiros mantidos para negociar</t>
  </si>
  <si>
    <t xml:space="preserve">   Derivados</t>
  </si>
  <si>
    <t xml:space="preserve">   Valores representativos de dívida</t>
  </si>
  <si>
    <t xml:space="preserve">   Instrumentos de património</t>
  </si>
  <si>
    <t xml:space="preserve">   Empréstimos e adiantamentos</t>
  </si>
  <si>
    <t xml:space="preserve">       Clientes</t>
  </si>
  <si>
    <t>Ativos financeiros ao custo amortizado</t>
  </si>
  <si>
    <t xml:space="preserve">       Entidades de crédito</t>
  </si>
  <si>
    <t>Derivados - contabilidade de coberturas</t>
  </si>
  <si>
    <t xml:space="preserve">   Entidades associadas</t>
  </si>
  <si>
    <t>Ativos abrangidos por contratos de seguros ou de resseguros</t>
  </si>
  <si>
    <t>Ativos tangíveis</t>
  </si>
  <si>
    <t xml:space="preserve">   Imobilizado tangível</t>
  </si>
  <si>
    <t xml:space="preserve">      De utilização própria</t>
  </si>
  <si>
    <t xml:space="preserve">   Investimentos imobiliários</t>
  </si>
  <si>
    <t>Ativos intangíveis</t>
  </si>
  <si>
    <t xml:space="preserve">   Goodwill</t>
  </si>
  <si>
    <t xml:space="preserve">   Outros ativos intangíveis</t>
  </si>
  <si>
    <t>Ativos fiscais</t>
  </si>
  <si>
    <t xml:space="preserve">   Ativos fiscais correntes</t>
  </si>
  <si>
    <t xml:space="preserve">   Ativos fiscais diferidos</t>
  </si>
  <si>
    <t>Outros ativos</t>
  </si>
  <si>
    <t xml:space="preserve">   Contratos de seguros vinculados a pensões</t>
  </si>
  <si>
    <t xml:space="preserve">   Existências</t>
  </si>
  <si>
    <t xml:space="preserve">   Resto de outros ativos</t>
  </si>
  <si>
    <t xml:space="preserve">Ativos não correntes e grupos de alienação que foram </t>
  </si>
  <si>
    <t>classificados como disponíveis para venda</t>
  </si>
  <si>
    <t>TOTAL ATIVO</t>
  </si>
  <si>
    <t>PRO-MEMORIA: EXPOSIÇÕES FORA DO BALANÇO</t>
  </si>
  <si>
    <t xml:space="preserve">   Compromissos de empréstimo concedidos</t>
  </si>
  <si>
    <t xml:space="preserve">   Garantias financeiras concedidas</t>
  </si>
  <si>
    <t xml:space="preserve">   Outros compromissos concedidos</t>
  </si>
  <si>
    <t>(*) Apresentação, única e exclusivamente, para efeitos de comparação. Ver Nota 1.2.</t>
  </si>
  <si>
    <t>As Notas 1 a 54 descritas na Memória e nos Anexos I a V são parte integrante das contas anuais consolidadas do exercício de 2018.</t>
  </si>
  <si>
    <t>Nota</t>
  </si>
  <si>
    <t>12.1</t>
  </si>
  <si>
    <t>2017 (*)</t>
  </si>
  <si>
    <t>PASSIVO E CAPITAL PRÓPRIO LÍQUIDO</t>
  </si>
  <si>
    <t>Passivos financeiros disponíveis para negociar</t>
  </si>
  <si>
    <t xml:space="preserve">   Derivados </t>
  </si>
  <si>
    <t>Passivos financeiros ao custo amortizado</t>
  </si>
  <si>
    <t xml:space="preserve">   Depósitos</t>
  </si>
  <si>
    <t xml:space="preserve">      Bancos centrais</t>
  </si>
  <si>
    <t xml:space="preserve">      Entidades de crédito</t>
  </si>
  <si>
    <t xml:space="preserve">      Clientes</t>
  </si>
  <si>
    <t xml:space="preserve">   Valores representativos de dívida emitidos</t>
  </si>
  <si>
    <t xml:space="preserve">   Outros passivos financeiros</t>
  </si>
  <si>
    <t xml:space="preserve">   Pro memoria: passivos subordinados</t>
  </si>
  <si>
    <t>Derivados-contabilidade de coberturas</t>
  </si>
  <si>
    <t>Passivos abrangidos por contratos de seguros ou de resseguros</t>
  </si>
  <si>
    <t>Provisões</t>
  </si>
  <si>
    <t xml:space="preserve">   Pensões e outras obrigações de prestações definidas pós-emprego</t>
  </si>
  <si>
    <t xml:space="preserve">   Questões processuais e litígios fiscais pendentes</t>
  </si>
  <si>
    <t xml:space="preserve">   Compromissos e garantias concedidos</t>
  </si>
  <si>
    <t xml:space="preserve">   Restante provisões</t>
  </si>
  <si>
    <t>Passivos fiscais</t>
  </si>
  <si>
    <t xml:space="preserve">   Passivos fiscais correntes</t>
  </si>
  <si>
    <t xml:space="preserve">   Passivos fiscais diferidos</t>
  </si>
  <si>
    <t>Outros passivos</t>
  </si>
  <si>
    <t>TOTAL PASSIVO</t>
  </si>
  <si>
    <t>CAPITAL PRÓPRIO LÍQUIDO</t>
  </si>
  <si>
    <t>Fundos Próprios</t>
  </si>
  <si>
    <t xml:space="preserve">   Capital</t>
  </si>
  <si>
    <t xml:space="preserve">      Capital desembolsado</t>
  </si>
  <si>
    <t xml:space="preserve">   Prémio de emissão</t>
  </si>
  <si>
    <t xml:space="preserve">   Instrumentos de capital próprio emitidos distintos do capital</t>
  </si>
  <si>
    <t xml:space="preserve">      Outros instrumentos de capital emitidos</t>
  </si>
  <si>
    <t xml:space="preserve">   Ganhos acumulados</t>
  </si>
  <si>
    <t xml:space="preserve">   Outras reservas</t>
  </si>
  <si>
    <t xml:space="preserve">      Outras</t>
  </si>
  <si>
    <t xml:space="preserve">   Ações próprias</t>
  </si>
  <si>
    <t xml:space="preserve">   Resultado atribuível aos acionistas da controladora</t>
  </si>
  <si>
    <t xml:space="preserve">   Dividendos por conta</t>
  </si>
  <si>
    <t>Outro resultado global acumulado</t>
  </si>
  <si>
    <t xml:space="preserve">   Elementos que não serão reclassificados em resultados</t>
  </si>
  <si>
    <t xml:space="preserve">      Ganhos ou perdas atuariais em planos de pensões de prestações </t>
  </si>
  <si>
    <t xml:space="preserve">      definidas</t>
  </si>
  <si>
    <t xml:space="preserve">   Elementos que podem ser reclassificados nos resultados</t>
  </si>
  <si>
    <t xml:space="preserve">      Conversão de moedas</t>
  </si>
  <si>
    <t xml:space="preserve">      Derivados de cobertura.  Reserva de cobertura de fluxos de caixa (parte efetiva)</t>
  </si>
  <si>
    <t xml:space="preserve">      Alterações do valor razoável dos instrumentos de dívida avaliados ao valor </t>
  </si>
  <si>
    <t xml:space="preserve">      razoável com alterações noutro resultado global</t>
  </si>
  <si>
    <t xml:space="preserve">      Participação noutras receitas e despesas reconhecidas em investimentos em </t>
  </si>
  <si>
    <t xml:space="preserve">   Outro resultado global acumulado</t>
  </si>
  <si>
    <t xml:space="preserve">   Outros elementos</t>
  </si>
  <si>
    <t>TOTAL CAPITAIS PRÓPRIOS</t>
  </si>
  <si>
    <t>TOTAL PASSIVO E CAPITAL PRÓPRIO LÍQUIDO</t>
  </si>
  <si>
    <t>CONTAS DE PERDAS E GANHOS CONSOLIDADAS CORRESPONDENTES AOS EXERCÍCIOS ANUAIS</t>
  </si>
  <si>
    <t xml:space="preserve">TERMINADOS EM 31 DE DEZEMBRO DE 2018 E 2017 </t>
  </si>
  <si>
    <t xml:space="preserve"> (Milhares de Euros)</t>
  </si>
  <si>
    <t>Receitas por juros</t>
  </si>
  <si>
    <t xml:space="preserve">   Ativos financeiros ao custo amortizado</t>
  </si>
  <si>
    <t xml:space="preserve">   Rendimentos de juros remanescentes</t>
  </si>
  <si>
    <t>Despesas por juros</t>
  </si>
  <si>
    <t>MARGEM FINANCEIRA</t>
  </si>
  <si>
    <t>Receitas por dividendos</t>
  </si>
  <si>
    <t>Receitas por comissões</t>
  </si>
  <si>
    <t>Despesas por comissões</t>
  </si>
  <si>
    <t xml:space="preserve">    Ativos financeiros ao custo amortizado</t>
  </si>
  <si>
    <t xml:space="preserve">    Ativos remanescentes e passivos financeiros</t>
  </si>
  <si>
    <t>Ganhos ou perdas por ativos e passivos financeiros disponíveis para negociação, líquidos</t>
  </si>
  <si>
    <t xml:space="preserve">    Outros ganhos ou (-) perdas</t>
  </si>
  <si>
    <t>Ganhos ou perdas resultantes da contabilidade de coberturas, líquidos</t>
  </si>
  <si>
    <t>Diferenças de câmbio, líquidas</t>
  </si>
  <si>
    <t>Outras receitas de exploração</t>
  </si>
  <si>
    <t>Outras despesas de exploração</t>
  </si>
  <si>
    <t>Receitas de ativos abrangidos por contratos de seguros ou de resseguros</t>
  </si>
  <si>
    <t>Despesas de passivos abrangidos por contratos de seguros ou de resseguros</t>
  </si>
  <si>
    <t>MARGEM BRUTA</t>
  </si>
  <si>
    <t>Custos de administração</t>
  </si>
  <si>
    <t xml:space="preserve">       Custos com pessoal</t>
  </si>
  <si>
    <t xml:space="preserve">       Outros gastos de administração</t>
  </si>
  <si>
    <t>Amortização</t>
  </si>
  <si>
    <t>Provisões ou reversão de provisões</t>
  </si>
  <si>
    <t xml:space="preserve">       Ativos financeiros ao custo amortizado</t>
  </si>
  <si>
    <t>RESULTADO DA ATIVIDADE DE EXPLORAÇÃO</t>
  </si>
  <si>
    <t>Deterioração do valor ou reversão da deterioração do valor de ativos não financeiros</t>
  </si>
  <si>
    <t xml:space="preserve">       Ativos tangíveis</t>
  </si>
  <si>
    <t xml:space="preserve">       Ativos intangíveis</t>
  </si>
  <si>
    <t xml:space="preserve">       Outros</t>
  </si>
  <si>
    <r>
      <t xml:space="preserve">Ganhos ou perdas na baixa nas contas ativos não financeiros e participações, </t>
    </r>
    <r>
      <rPr>
        <b/>
        <sz val="10"/>
        <rFont val="Museo Sans 300"/>
      </rPr>
      <t>líquidos</t>
    </r>
  </si>
  <si>
    <t>Goodwill negativo reconhecido em resultado</t>
  </si>
  <si>
    <t>Ganhos ou perdas procedentes de ativos não correntes e grupos de alienação de elementos classificados como disponíveis para venda não admissíveis como atividades interrompidas</t>
  </si>
  <si>
    <t>GANHOS OU PERDAS ANTES DE IMPOSTOS PROCEDENTES DAS ATIVIDADES CONTINUADAS</t>
  </si>
  <si>
    <t>Despesas ou receitas fiscais sobre os ganhos das atividades continuadas</t>
  </si>
  <si>
    <t>GANHOS OU PERDAS DEPOIS DE IMPOSTOS PROCEDENTES DAS ATIVIDADES CONTINUADAS</t>
  </si>
  <si>
    <t>Ganhos ou perdas depois de impostos procedentes de atividades interrompidas</t>
  </si>
  <si>
    <t>RESULTADO DO EXERCÍCIO</t>
  </si>
  <si>
    <t xml:space="preserve">        Atribuível aos acionistas da controladora</t>
  </si>
  <si>
    <t>BENEFÍCIO POR AÇÃO (euros)</t>
  </si>
  <si>
    <t xml:space="preserve">              Básico</t>
  </si>
  <si>
    <t xml:space="preserve">              Diluído</t>
  </si>
  <si>
    <t>9 e 33</t>
  </si>
  <si>
    <t>14 e 15</t>
  </si>
  <si>
    <t>Receitas / (Despesas)</t>
  </si>
  <si>
    <t>31.12.2018</t>
  </si>
  <si>
    <t>-</t>
  </si>
  <si>
    <t>31.12.2017</t>
  </si>
  <si>
    <t>EM 31 DE DEZEMBRO DE 2018 E 2017</t>
  </si>
  <si>
    <t xml:space="preserve">ESTADOS DE RECEITAS E DESPESAS RECONHECIDAS (CONSOLIDADOS) </t>
  </si>
  <si>
    <t>CORRESPONDENTES AOS EXERCÍCIOS ANUAIS TERMINADOS</t>
  </si>
  <si>
    <t xml:space="preserve"> RESULTADO DO EXERCÍCIO</t>
  </si>
  <si>
    <t xml:space="preserve"> OUTRO RESULTADO GLOBAL</t>
  </si>
  <si>
    <t>Elementos que não serão reclassificados em resultados</t>
  </si>
  <si>
    <t xml:space="preserve">    Ganhos ou (-) perdas atuariais em planos de pensões de prestações definidas</t>
  </si>
  <si>
    <t xml:space="preserve">    </t>
  </si>
  <si>
    <t xml:space="preserve">    Imposto sobre os ganhos relativo aos elementos que não serão reclassificados</t>
  </si>
  <si>
    <t>Elementos que podem ser reclassificados nos resultados</t>
  </si>
  <si>
    <t xml:space="preserve">    Conversão de moedas</t>
  </si>
  <si>
    <t xml:space="preserve">               Ganhos ou (-) perdas cambiais de divisas contabilizados no capital próprio líquido</t>
  </si>
  <si>
    <t xml:space="preserve">    Coberturas de fluxo de caixa (parte efetiva)</t>
  </si>
  <si>
    <t xml:space="preserve">               Ganhos ou (-) perdas de valor contabilizados no capital próprio líquido</t>
  </si>
  <si>
    <t xml:space="preserve">    Instrumentos de dívida ao valor razoável com alterações noutro resultado global</t>
  </si>
  <si>
    <t xml:space="preserve">               Transferido para resultados</t>
  </si>
  <si>
    <t xml:space="preserve">    Restantes receitas e despesas reconhecidas</t>
  </si>
  <si>
    <t xml:space="preserve">    Imposto sobre os ganhos relativo aos elementos que podem ser reclassificados em resultados
    </t>
  </si>
  <si>
    <t xml:space="preserve"> RESULTADO GLOBAL TOTAL DO EXERCÍCIO</t>
  </si>
  <si>
    <t xml:space="preserve">   Atribuível aos acionistas da controladora</t>
  </si>
  <si>
    <t xml:space="preserve"> </t>
  </si>
  <si>
    <t xml:space="preserve">AOS EXERCÍCIOS ANUAIS TERMINADOS EM 31 DE DEZEMBRO DE 2018 E 2017 (*) </t>
  </si>
  <si>
    <t>Saldo em 31 de dezembro de 2016</t>
  </si>
  <si>
    <t xml:space="preserve">    Efeitos da correção de erros</t>
  </si>
  <si>
    <t>Saldo de abertura</t>
  </si>
  <si>
    <t>Resultado global total do exercício</t>
  </si>
  <si>
    <t>Outras variações do capital próprio líquido</t>
  </si>
  <si>
    <t xml:space="preserve">    Compra de ações próprias</t>
  </si>
  <si>
    <t xml:space="preserve">    Transferências entre componentes do capital próprio líquido</t>
  </si>
  <si>
    <t xml:space="preserve">    Pagamentos baseados em ações</t>
  </si>
  <si>
    <t xml:space="preserve">    Dividendos (ou outras remunerações aos acionistas)</t>
  </si>
  <si>
    <t xml:space="preserve">    Outros aumentos ou (-) diminuições do capital próprio líquido</t>
  </si>
  <si>
    <t>Saldo em 31 de dezembro de 2017</t>
  </si>
  <si>
    <t xml:space="preserve">    Emissão de outros instrumentos de capital próprio</t>
  </si>
  <si>
    <t xml:space="preserve">    Dividendos ou remunerações aos acionistas</t>
  </si>
  <si>
    <t>Saldo em 31 de dezembro de 2018</t>
  </si>
  <si>
    <t>Capital</t>
  </si>
  <si>
    <t>Prémio de emissão</t>
  </si>
  <si>
    <t>Instrumentos de capital próprio emitidos distintos do capital</t>
  </si>
  <si>
    <t>Ganhos acumulados</t>
  </si>
  <si>
    <t>Outras reservas</t>
  </si>
  <si>
    <t>(-) Ações próprias</t>
  </si>
  <si>
    <t>Resultado atribuível aos acionistas da controladora</t>
  </si>
  <si>
    <t>(-) Dividendos por conta</t>
  </si>
  <si>
    <t>Interesses minoritários</t>
  </si>
  <si>
    <t>Outros elementos</t>
  </si>
  <si>
    <t>Total</t>
  </si>
  <si>
    <t>ESTADO DOS FLUXOS DE CAIXA CONSOLIDADOS CORRESPONDENTES AOS EXERCÍCIOS
ANUAIS TERMINADOS EM 31 DE DEZEMBRO DE 2018 E 2017</t>
  </si>
  <si>
    <t>A) FLUXOS DE CAIXA DAS ATIVIDADES DE EXPLORAÇÃO</t>
  </si>
  <si>
    <t>1. Resultado do exercício</t>
  </si>
  <si>
    <t>2. Ajustes para obter os fluxos de caixa das atividades de exploração</t>
  </si>
  <si>
    <t xml:space="preserve">    (+) Amortização</t>
  </si>
  <si>
    <t xml:space="preserve">    (+/-) Outros ajustes</t>
  </si>
  <si>
    <t>3. Aumento/(diminuição) líquido dos ativos de exploração</t>
  </si>
  <si>
    <t xml:space="preserve">    (+/-) Ativos financeiros disponíveis para negociar</t>
  </si>
  <si>
    <t xml:space="preserve">    (+/-) Ativos financeiros designados a valor razoável com alterações nos resultados</t>
  </si>
  <si>
    <t xml:space="preserve">    (+/-) Ativos financeiros ao valor razoável com alterações noutro resultado global</t>
  </si>
  <si>
    <t xml:space="preserve">    (+/-) Ativos financeiros ao custo amortizado</t>
  </si>
  <si>
    <t xml:space="preserve">    (+/-) Outros ativos de exploração</t>
  </si>
  <si>
    <t>4. Aumento/(diminuição) líquido dos passivos de exploração</t>
  </si>
  <si>
    <t xml:space="preserve">    (+/-) Passivos financeiros disponíveis para negociar</t>
  </si>
  <si>
    <t xml:space="preserve">    (+/-) Passivos financeiros com custo amortizado</t>
  </si>
  <si>
    <t xml:space="preserve">    (+/-) Outros passivos de exploração</t>
  </si>
  <si>
    <t>5. Cobranças/(pagamentos) por imposto sobre lucros</t>
  </si>
  <si>
    <t>B) FLUXOS DE CAIXA DAS ATIVIDADES DE INVESTIMENTO</t>
  </si>
  <si>
    <t>1. Pagamentos:</t>
  </si>
  <si>
    <t xml:space="preserve">    (-) Ativos tangíveis</t>
  </si>
  <si>
    <t xml:space="preserve">    (-) Ativos intangíveis</t>
  </si>
  <si>
    <t xml:space="preserve">    (-) Entidades dependentes e outras unidades de negocio</t>
  </si>
  <si>
    <t xml:space="preserve">    (-) Ativos não correntes e passivos que não foram classificados como disponíveis para venda</t>
  </si>
  <si>
    <t xml:space="preserve">    (-) Outros pagamentos relacionados com atividades de financiamento</t>
  </si>
  <si>
    <t>2. Cobranças:</t>
  </si>
  <si>
    <t xml:space="preserve">   (+) Ativos tangíveis</t>
  </si>
  <si>
    <t xml:space="preserve">   (+) Ativos intangíveis</t>
  </si>
  <si>
    <t xml:space="preserve">   (+) Ativos não correntes e passivos que não foram classificados como disponíveis para venda</t>
  </si>
  <si>
    <t xml:space="preserve">   (+) Outros pagamentos relacionados com atividades de financiamento</t>
  </si>
  <si>
    <t>C) FLUXOS DE CAIXA DAS ATIVIDADES DE FINANCIAMENTO</t>
  </si>
  <si>
    <t xml:space="preserve">    (-) Dividendos</t>
  </si>
  <si>
    <t xml:space="preserve">    (-) Passivos subordinados</t>
  </si>
  <si>
    <t xml:space="preserve">    (+) Amortização de instrumentos de capital próprio</t>
  </si>
  <si>
    <t xml:space="preserve">    (+) Aquisição de instrumentos de capital próprio</t>
  </si>
  <si>
    <t xml:space="preserve">    (+) Passivos subordinados</t>
  </si>
  <si>
    <t xml:space="preserve">    (+) Emissão de instrumentos de capital próprio</t>
  </si>
  <si>
    <t xml:space="preserve">    (+) Alienação de instrumentos de capital próprio</t>
  </si>
  <si>
    <t xml:space="preserve">    (+) Outros cobranças relacionadas com atividades de financiamento</t>
  </si>
  <si>
    <t>D) EFEITO DAS VARIAÇÕES DAS TAXAS DE CÂMBIO</t>
  </si>
  <si>
    <t>D) AUMENTO/(DIMINUIÇÃO) LÍQUIDO DO FLUXO DE CAIXA E EQUIVALENTES (A + B + C + D)</t>
  </si>
  <si>
    <t>E) FLUXO DE CAIXA E EQUIVALENTES NO INÍCIO DO PERÍODO</t>
  </si>
  <si>
    <t>G) FLUXO DE CAIXA E EQUIVALENTES NO FINAL DO PERÍODO (E + F)</t>
  </si>
  <si>
    <t>COMPONENTES DO FLUXO DE CAIXA E EQUIVALENTES NO FINAL DO PERÍODO</t>
  </si>
  <si>
    <t>(+) Fluxo de caixa</t>
  </si>
  <si>
    <t>(+) Saldos equivalentes a caixa em bancos centrais</t>
  </si>
  <si>
    <t>(+) Outros ativos financeiros</t>
  </si>
  <si>
    <t>(-) Menos: descobertos bancários reembolsáveis à vista</t>
  </si>
  <si>
    <t>TOTAL DE CAIXA E EQUIVALENTES NO FINAL DO PERÍODO</t>
  </si>
  <si>
    <t>31.12.2013 (*)</t>
  </si>
  <si>
    <t>ENTIDAD: ABANCA CORPORACIÓN BANCARIA, S.A.</t>
  </si>
  <si>
    <t>A C T I V O</t>
  </si>
  <si>
    <t>BCP</t>
  </si>
  <si>
    <t>FINREP</t>
  </si>
  <si>
    <t>DIFERENCIA</t>
  </si>
  <si>
    <t>1.</t>
  </si>
  <si>
    <t xml:space="preserve">CAJA Y DEPÓSITOS EN BANCOS CENTRALES </t>
  </si>
  <si>
    <t>2.</t>
  </si>
  <si>
    <t xml:space="preserve">CARTERA DE NEGOCIACIÓN </t>
  </si>
  <si>
    <t xml:space="preserve">Pro-memoria: Prestados o en garantía </t>
  </si>
  <si>
    <t>4.</t>
  </si>
  <si>
    <t xml:space="preserve">ACTIVOS FINANCIEROS DISPONIBLES PARA LA VENTA </t>
  </si>
  <si>
    <t>Pro-memoria: Prestados o en garantía</t>
  </si>
  <si>
    <t>5.</t>
  </si>
  <si>
    <t xml:space="preserve">INVERSIONES CREDITICIAS </t>
  </si>
  <si>
    <t>Se traspasan depósitos al A1</t>
  </si>
  <si>
    <t>8.</t>
  </si>
  <si>
    <t>DERIVADOS DE COBERTURA</t>
  </si>
  <si>
    <t>9.</t>
  </si>
  <si>
    <t>ACTIVOS NO CORRIENTES EN VENTA</t>
  </si>
  <si>
    <t>10.</t>
  </si>
  <si>
    <t>PARTICIPACIONES</t>
  </si>
  <si>
    <t>10.1.</t>
  </si>
  <si>
    <t>Entidades asociadas</t>
  </si>
  <si>
    <t>11.</t>
  </si>
  <si>
    <t>CONTRATOS DE SEGUROS VINCULADOS A PENSIONES</t>
  </si>
  <si>
    <t>Se mapea en otros activos</t>
  </si>
  <si>
    <t xml:space="preserve">12. </t>
  </si>
  <si>
    <t>ACTIVOS POR REASEGUROS</t>
  </si>
  <si>
    <t>13.</t>
  </si>
  <si>
    <t>ACTIVO MATERIAL</t>
  </si>
  <si>
    <t>13.1.</t>
  </si>
  <si>
    <t>Inmovilizado material</t>
  </si>
  <si>
    <t>13.1.1.</t>
  </si>
  <si>
    <t>De uso propio</t>
  </si>
  <si>
    <t>13.2.</t>
  </si>
  <si>
    <t>Inversiones inmobiliarias</t>
  </si>
  <si>
    <t>14.</t>
  </si>
  <si>
    <t>ACTIVO INTANGIBLE</t>
  </si>
  <si>
    <t>14.1.</t>
  </si>
  <si>
    <t>Fondo de comercio</t>
  </si>
  <si>
    <t>14.2.</t>
  </si>
  <si>
    <t>Otro activo intangible</t>
  </si>
  <si>
    <t>15.</t>
  </si>
  <si>
    <t>ACTIVOS FISCALES</t>
  </si>
  <si>
    <t>15.1.</t>
  </si>
  <si>
    <t>Corrientes</t>
  </si>
  <si>
    <t>15.2.</t>
  </si>
  <si>
    <t>Diferidos</t>
  </si>
  <si>
    <t>16.</t>
  </si>
  <si>
    <t>RESTO DE ACTIVOS</t>
  </si>
  <si>
    <t>16.1.</t>
  </si>
  <si>
    <t>Existencias</t>
  </si>
  <si>
    <t>16.2.</t>
  </si>
  <si>
    <t xml:space="preserve">Otros </t>
  </si>
  <si>
    <t>TOTAL ACTIVO</t>
  </si>
  <si>
    <t xml:space="preserve">1. </t>
  </si>
  <si>
    <t>CARTERA DE NEGOCIACIÓN</t>
  </si>
  <si>
    <t>3.</t>
  </si>
  <si>
    <t>PASIVOS FINANCIEROS A COSTE AMORTIZADO</t>
  </si>
  <si>
    <t>3.5.</t>
  </si>
  <si>
    <t>Pasivos subordinados</t>
  </si>
  <si>
    <t>7.</t>
  </si>
  <si>
    <t>PASIVOS POR CONTRATOS DE SEGUROS</t>
  </si>
  <si>
    <t>PROVISIONES</t>
  </si>
  <si>
    <t>8.1.</t>
  </si>
  <si>
    <t>Fondo para pensiones y obligaciones similares</t>
  </si>
  <si>
    <t>8.2.</t>
  </si>
  <si>
    <r>
      <t>Provisiones para impuestos</t>
    </r>
    <r>
      <rPr>
        <sz val="8"/>
        <color indexed="10"/>
        <rFont val="Arial"/>
        <family val="2"/>
      </rPr>
      <t xml:space="preserve"> y otras contingencias legales</t>
    </r>
  </si>
  <si>
    <t>8.3.</t>
  </si>
  <si>
    <t>Provisiones para riesgos y compromisos contingentes</t>
  </si>
  <si>
    <t>8.4.</t>
  </si>
  <si>
    <t>Otras provisiones</t>
  </si>
  <si>
    <t>PASIVOS FISCALES</t>
  </si>
  <si>
    <t>9.1.</t>
  </si>
  <si>
    <t>9.2.</t>
  </si>
  <si>
    <t>RESTO DE PASIVOS</t>
  </si>
  <si>
    <t>TOTAL PASIVO</t>
  </si>
  <si>
    <t xml:space="preserve">FONDOS PROPIOS </t>
  </si>
  <si>
    <t>1.1.</t>
  </si>
  <si>
    <t>Capital/Fondo de dotación (a)</t>
  </si>
  <si>
    <t>1.1.1.</t>
  </si>
  <si>
    <t>Escriturado</t>
  </si>
  <si>
    <t>1.2.</t>
  </si>
  <si>
    <t>Prima de emisión</t>
  </si>
  <si>
    <t>1.3.</t>
  </si>
  <si>
    <t xml:space="preserve">Reservas </t>
  </si>
  <si>
    <t>Ahora se divide en dos líneas distintas</t>
  </si>
  <si>
    <t>1.3.1.</t>
  </si>
  <si>
    <t>Reservas (pérdidas) acumuladas</t>
  </si>
  <si>
    <t>1.3.2.</t>
  </si>
  <si>
    <t>Reservas (pérdidas) de entidades valoradas por el método de la participación</t>
  </si>
  <si>
    <t>1.5.</t>
  </si>
  <si>
    <t>Menos: Valores propios</t>
  </si>
  <si>
    <t>1.6.</t>
  </si>
  <si>
    <t>Resultado del ejercicio atribuido a la entidad dominante</t>
  </si>
  <si>
    <t>1.7.</t>
  </si>
  <si>
    <t>Menos: Dividendos y retribuciones</t>
  </si>
  <si>
    <t>AJUSTES POR VALORACIÓN</t>
  </si>
  <si>
    <t>2.1.</t>
  </si>
  <si>
    <t>Activos financieros disponibles para la venta</t>
  </si>
  <si>
    <t>2.2.</t>
  </si>
  <si>
    <t>Coberturas de los flujos de efectivo</t>
  </si>
  <si>
    <t>2.4.</t>
  </si>
  <si>
    <t>Diferencias de cambio</t>
  </si>
  <si>
    <t>2.6.</t>
  </si>
  <si>
    <t>Entidades valoradas por el método de la participación</t>
  </si>
  <si>
    <t>2.7.</t>
  </si>
  <si>
    <t>Resto de ajustes por valoración</t>
  </si>
  <si>
    <t>INTERESES MINORITARIOS</t>
  </si>
  <si>
    <t>3.1.</t>
  </si>
  <si>
    <t>Ajustes por valoración</t>
  </si>
  <si>
    <t>3.2.</t>
  </si>
  <si>
    <t>Resto</t>
  </si>
  <si>
    <t>TOTAL PATRIMONIO NETO</t>
  </si>
  <si>
    <t>TOTAL PASIVO Y PATRIMONIO NETO</t>
  </si>
  <si>
    <t>RIESGOS CONTINGENTES</t>
  </si>
  <si>
    <t>Cambia la clasificación entre las partidas pero el total es el mismo</t>
  </si>
  <si>
    <t>COMPROMISOS CONTINGENTES</t>
  </si>
  <si>
    <t>Interesses minoritários (interesses que não controlam)</t>
  </si>
  <si>
    <t xml:space="preserve">      empreendimentos conjuntos e associadas</t>
  </si>
  <si>
    <t>Resultados de entidades avaliadas pelo método da equivalência patrimonial</t>
  </si>
  <si>
    <t>Ganhos ou perdas na baixa de contas ativos e passivos financeiros não avaliados ao junto valor com alterações em resultados, líquidos</t>
  </si>
  <si>
    <t xml:space="preserve">Ganhos ou perdas por ativos financeiros não destinados a negociação avaliados obrigatoriamente ao justo </t>
  </si>
  <si>
    <t>valor com alterações nos resultados, líquidos</t>
  </si>
  <si>
    <t>Imparidade ou reversão da imparidade e ganhos ou perdas decorrentes de alterações nos fluxos de caixa de ativos financeiros não avaliados ao justo valor com alterações nos resultados e perdas ou ganhos líquidos por modificação</t>
  </si>
  <si>
    <t xml:space="preserve">       Ativos financeiros ao justo valor com alterações noutro resultado global</t>
  </si>
  <si>
    <t xml:space="preserve">        Atribuível a interesses minoritários (interesses que não controlam)</t>
  </si>
  <si>
    <t xml:space="preserve">   Atribuível a interesses minoritários (interesses que não controlam)</t>
  </si>
  <si>
    <t xml:space="preserve">    Participação noutras receitas e despesas reconhecidas em investimentos em empreendimentos conjuntos e associadas
</t>
  </si>
  <si>
    <t xml:space="preserve">    Alterações do valor razoável dos instrumentos de capital próprio avaliados ao justo valor com alterações noutro resultado global</t>
  </si>
  <si>
    <t xml:space="preserve">    Efeitos das mudanças nas políticas contabilísticas</t>
  </si>
  <si>
    <t xml:space="preserve">    Efeitos das alterações nas políticas contabilísticas (ver Nota 1.2)</t>
  </si>
  <si>
    <t>ESTADO DAS ALTERAÇÕES NO CAPITAL PRÓPRIO LÍQUIDO TOTAIS CONSOLIDADOS CORRESPONDENTES</t>
  </si>
  <si>
    <t xml:space="preserve">    (+/-) Ativos financeiros não destinados a negociação avaliados obrigatoriamente ao justo valor com alterações nos resultados</t>
  </si>
  <si>
    <t xml:space="preserve">    (+/-) Passivos financeiros designados a justo valor com alterações nos resultados</t>
  </si>
  <si>
    <t xml:space="preserve">    (-) Investimentos em empreendimentos conjuntos e associadas</t>
  </si>
  <si>
    <t xml:space="preserve">Ativos financeiros não destinados a negociação avaliados obrigatoriamente ao justo </t>
  </si>
  <si>
    <t>valor com alterações nos resultados</t>
  </si>
  <si>
    <t>Ativos financeiros designados ao justo valor com alterações nos resultados</t>
  </si>
  <si>
    <t>Ativos financeiros ao justo valor com alterações noutro resultado global</t>
  </si>
  <si>
    <t xml:space="preserve">Investimentos em empreendimentos conjuntos e associadas </t>
  </si>
  <si>
    <t xml:space="preserve">      Reservas ou perdas acumuladas de investimentos em empreendimentos</t>
  </si>
  <si>
    <t xml:space="preserve">      conjuntos e associadas</t>
  </si>
  <si>
    <t xml:space="preserve">     Alterações no valor razoável dos instrumentos de capital próprio avaliados ao </t>
  </si>
  <si>
    <t xml:space="preserve">     justo valor com alterações noutro resultado global</t>
  </si>
  <si>
    <t xml:space="preserve">   Ativos financeiros ao justo valor com alterações noutro resultado global</t>
  </si>
  <si>
    <t>Imparidade ou reversão da imparidade de investimentos em empreendimentos conjuntos ou associadas</t>
  </si>
  <si>
    <t xml:space="preserve">   (+) Investimentos em empreendimentos conjuntos e associadas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</si>
</sst>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\ _€_-;\-* #,##0.00\ _€_-;_-* &quot;-&quot;??\ _€_-;_-@_-"/>
    <numFmt numFmtId="165" formatCode="#,###_);\(#,###\)"/>
    <numFmt numFmtId="166" formatCode="#,##0;\(#,##0\)"/>
    <numFmt numFmtId="167" formatCode="#,###_);\(#,###\);\-"/>
    <numFmt numFmtId="168" formatCode="#,##0;\(#,##0\);&quot;-&quot;"/>
    <numFmt numFmtId="169" formatCode="#,##0\ ;\(#,##0\)\ ;\-"/>
    <numFmt numFmtId="170" formatCode="#,##0\ ;\(#,##0\)\ ;\ \-"/>
    <numFmt numFmtId="171" formatCode="#,##0\ ;\(#,##0\);\ \-"/>
    <numFmt numFmtId="172" formatCode="#,###;\(#,###\);\-"/>
    <numFmt numFmtId="173" formatCode="#,##0;[Red]\-#,##0;&quot;&quot;"/>
    <numFmt numFmtId="174" formatCode="&quot;Correspondiente al&quot;\ d&quot; de&quot;\ mmmm&quot; de &quot;yyyy"/>
    <numFmt numFmtId="175" formatCode="yyyy\ mm"/>
    <numFmt numFmtId="176" formatCode="yyyy\ \ mm\ "/>
    <numFmt numFmtId="177" formatCode="0000"/>
    <numFmt numFmtId="178" formatCode="@*."/>
    <numFmt numFmtId="179" formatCode="#,##0_ ;[Red]\-#,##0\ "/>
    <numFmt numFmtId="180" formatCode="#,##0.0000\ ;\(#,##0.0000\)\ ;\-"/>
    <numFmt numFmtId="181" formatCode="_(* #,##0.00_);_(* \(#,##0.00\);_(* &quot;-&quot;??_);_(@_)"/>
    <numFmt numFmtId="182" formatCode="_-* #,##0\ _€_-;\-* #,##0\ _€_-;_-* &quot;-&quot;??\ _€_-;_-@_-"/>
  </numFmts>
  <fonts count="47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11"/>
      <color theme="1"/>
      <name val="Calibri"/>
      <family val="2"/>
      <scheme val="minor"/>
    </font>
    <font>
      <sz val="10"/>
      <name val="Museo Sans 300"/>
    </font>
    <font>
      <b/>
      <sz val="14"/>
      <name val="Museo Sans 300"/>
    </font>
    <font>
      <b/>
      <sz val="10"/>
      <name val="Museo Sans 300"/>
    </font>
    <font>
      <b/>
      <u/>
      <sz val="12"/>
      <name val="Museo Sans 300"/>
    </font>
    <font>
      <sz val="9"/>
      <name val="Museo Sans 300"/>
    </font>
    <font>
      <i/>
      <sz val="10"/>
      <name val="Museo Sans 300"/>
    </font>
    <font>
      <sz val="8"/>
      <name val="Museo Sans 300"/>
    </font>
    <font>
      <b/>
      <sz val="9"/>
      <name val="Museo Sans 300"/>
    </font>
    <font>
      <b/>
      <sz val="12"/>
      <name val="Museo Sans 300"/>
    </font>
    <font>
      <b/>
      <sz val="10"/>
      <color theme="4"/>
      <name val="Museo Sans 300"/>
    </font>
    <font>
      <sz val="10"/>
      <color theme="4"/>
      <name val="Museo Sans 300"/>
    </font>
    <font>
      <b/>
      <u/>
      <sz val="11"/>
      <name val="Museo Sans 300"/>
    </font>
    <font>
      <sz val="10"/>
      <color rgb="FF000000"/>
      <name val="Museo Sans 300"/>
    </font>
    <font>
      <sz val="9"/>
      <color theme="4"/>
      <name val="Museo Sans 300"/>
    </font>
    <font>
      <b/>
      <sz val="10"/>
      <color theme="0"/>
      <name val="Museo Sans 300"/>
    </font>
    <font>
      <b/>
      <sz val="14"/>
      <color indexed="8"/>
      <name val="Museo Sans 300"/>
    </font>
    <font>
      <sz val="10"/>
      <color indexed="8"/>
      <name val="Museo Sans 300"/>
    </font>
    <font>
      <b/>
      <u/>
      <sz val="12"/>
      <color indexed="8"/>
      <name val="Museo Sans 300"/>
    </font>
    <font>
      <b/>
      <sz val="10"/>
      <color indexed="8"/>
      <name val="Museo Sans 300"/>
    </font>
    <font>
      <b/>
      <sz val="9"/>
      <color theme="0"/>
      <name val="Museo Sans 300"/>
    </font>
    <font>
      <sz val="10"/>
      <color theme="0"/>
      <name val="Museo Sans 300"/>
    </font>
    <font>
      <sz val="11"/>
      <name val="Museo Sans 300"/>
    </font>
    <font>
      <sz val="8"/>
      <name val="Arial"/>
      <family val="2"/>
    </font>
    <font>
      <sz val="10"/>
      <name val="Courier"/>
      <family val="3"/>
    </font>
    <font>
      <b/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8"/>
      <color indexed="54"/>
      <name val="Microsoft Sans Serif"/>
      <family val="2"/>
    </font>
    <font>
      <b/>
      <sz val="11"/>
      <name val="Museo Sans 300"/>
    </font>
    <font>
      <sz val="11"/>
      <color theme="1"/>
      <name val="Museo Sans 300"/>
    </font>
    <font>
      <i/>
      <sz val="11"/>
      <name val="Museo Sans 300"/>
    </font>
    <font>
      <strike/>
      <sz val="11"/>
      <name val="Museo Sans 300"/>
    </font>
    <font>
      <b/>
      <strike/>
      <sz val="11"/>
      <name val="Museo Sans 300"/>
    </font>
    <font>
      <sz val="8"/>
      <color indexed="8"/>
      <name val="Microsoft Sans Serif"/>
      <family val="2"/>
    </font>
    <font>
      <sz val="10"/>
      <color indexed="8"/>
      <name val="Microsoft Sans Serif"/>
      <family val="2"/>
    </font>
    <font>
      <sz val="7"/>
      <color indexed="8"/>
      <name val="Microsoft Sans Serif"/>
      <family val="2"/>
    </font>
    <font>
      <b/>
      <i/>
      <sz val="11"/>
      <name val="Museo Sans 300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7" fillId="0" borderId="0"/>
    <xf numFmtId="0" fontId="27" fillId="0" borderId="0"/>
    <xf numFmtId="3" fontId="37" fillId="0" borderId="53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43" fillId="6" borderId="53"/>
    <xf numFmtId="177" fontId="43" fillId="7" borderId="53">
      <alignment horizontal="center"/>
    </xf>
    <xf numFmtId="0" fontId="37" fillId="0" borderId="53"/>
    <xf numFmtId="0" fontId="44" fillId="0" borderId="0"/>
    <xf numFmtId="0" fontId="45" fillId="6" borderId="53">
      <alignment horizontal="center" vertical="center" wrapText="1"/>
    </xf>
  </cellStyleXfs>
  <cellXfs count="547">
    <xf numFmtId="0" fontId="0" fillId="0" borderId="0" xfId="0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4" fillId="0" borderId="2" xfId="2" applyFont="1" applyFill="1" applyBorder="1"/>
    <xf numFmtId="0" fontId="4" fillId="0" borderId="1" xfId="2" applyFont="1" applyFill="1" applyBorder="1"/>
    <xf numFmtId="0" fontId="4" fillId="0" borderId="0" xfId="2" applyFont="1" applyFill="1" applyBorder="1"/>
    <xf numFmtId="3" fontId="4" fillId="0" borderId="0" xfId="2" applyNumberFormat="1" applyFont="1" applyFill="1" applyBorder="1"/>
    <xf numFmtId="0" fontId="8" fillId="0" borderId="0" xfId="2" applyFont="1" applyFill="1" applyBorder="1"/>
    <xf numFmtId="0" fontId="4" fillId="0" borderId="11" xfId="2" applyFont="1" applyFill="1" applyBorder="1"/>
    <xf numFmtId="3" fontId="4" fillId="0" borderId="0" xfId="2" applyNumberFormat="1" applyFont="1" applyFill="1"/>
    <xf numFmtId="0" fontId="5" fillId="0" borderId="0" xfId="2" applyFont="1" applyFill="1" applyAlignment="1"/>
    <xf numFmtId="0" fontId="4" fillId="0" borderId="0" xfId="5" applyFont="1" applyFill="1"/>
    <xf numFmtId="0" fontId="12" fillId="0" borderId="0" xfId="4" applyFont="1" applyFill="1" applyAlignment="1">
      <alignment horizontal="centerContinuous"/>
    </xf>
    <xf numFmtId="0" fontId="13" fillId="0" borderId="0" xfId="4" applyFont="1" applyFill="1" applyAlignment="1">
      <alignment horizontal="center"/>
    </xf>
    <xf numFmtId="0" fontId="4" fillId="0" borderId="0" xfId="4" applyFont="1" applyFill="1" applyAlignment="1">
      <alignment horizontal="centerContinuous"/>
    </xf>
    <xf numFmtId="0" fontId="15" fillId="0" borderId="0" xfId="2" applyFont="1" applyFill="1" applyAlignment="1"/>
    <xf numFmtId="0" fontId="4" fillId="0" borderId="0" xfId="2" applyFont="1" applyFill="1" applyAlignment="1"/>
    <xf numFmtId="0" fontId="4" fillId="0" borderId="1" xfId="4" applyFont="1" applyFill="1" applyBorder="1"/>
    <xf numFmtId="0" fontId="6" fillId="0" borderId="12" xfId="4" applyFont="1" applyFill="1" applyBorder="1" applyAlignment="1">
      <alignment horizontal="center"/>
    </xf>
    <xf numFmtId="169" fontId="4" fillId="0" borderId="10" xfId="4" applyNumberFormat="1" applyFont="1" applyFill="1" applyBorder="1" applyAlignment="1">
      <alignment horizontal="right"/>
    </xf>
    <xf numFmtId="169" fontId="4" fillId="0" borderId="32" xfId="4" applyNumberFormat="1" applyFont="1" applyFill="1" applyBorder="1" applyAlignment="1">
      <alignment horizontal="right"/>
    </xf>
    <xf numFmtId="169" fontId="4" fillId="0" borderId="18" xfId="4" applyNumberFormat="1" applyFont="1" applyFill="1" applyBorder="1" applyAlignment="1">
      <alignment horizontal="right"/>
    </xf>
    <xf numFmtId="0" fontId="6" fillId="0" borderId="6" xfId="4" applyFont="1" applyFill="1" applyBorder="1" applyAlignment="1">
      <alignment horizontal="center"/>
    </xf>
    <xf numFmtId="171" fontId="6" fillId="0" borderId="8" xfId="4" applyNumberFormat="1" applyFont="1" applyFill="1" applyBorder="1" applyAlignment="1">
      <alignment horizontal="right"/>
    </xf>
    <xf numFmtId="171" fontId="6" fillId="0" borderId="9" xfId="4" applyNumberFormat="1" applyFont="1" applyFill="1" applyBorder="1" applyAlignment="1">
      <alignment horizontal="right"/>
    </xf>
    <xf numFmtId="0" fontId="4" fillId="0" borderId="0" xfId="5" applyFont="1" applyFill="1" applyBorder="1"/>
    <xf numFmtId="0" fontId="4" fillId="0" borderId="1" xfId="4" applyFont="1" applyFill="1" applyBorder="1" applyAlignment="1">
      <alignment horizontal="left"/>
    </xf>
    <xf numFmtId="169" fontId="4" fillId="0" borderId="0" xfId="5" applyNumberFormat="1" applyFont="1" applyFill="1"/>
    <xf numFmtId="0" fontId="6" fillId="0" borderId="12" xfId="4" applyFont="1" applyFill="1" applyBorder="1" applyAlignment="1">
      <alignment horizontal="center" wrapText="1"/>
    </xf>
    <xf numFmtId="169" fontId="6" fillId="0" borderId="8" xfId="4" applyNumberFormat="1" applyFont="1" applyFill="1" applyBorder="1" applyAlignment="1">
      <alignment horizontal="right"/>
    </xf>
    <xf numFmtId="169" fontId="6" fillId="0" borderId="8" xfId="4" applyNumberFormat="1" applyFont="1" applyFill="1" applyBorder="1" applyAlignment="1"/>
    <xf numFmtId="169" fontId="6" fillId="0" borderId="9" xfId="4" applyNumberFormat="1" applyFont="1" applyFill="1" applyBorder="1" applyAlignment="1"/>
    <xf numFmtId="3" fontId="4" fillId="0" borderId="0" xfId="5" applyNumberFormat="1" applyFont="1" applyFill="1" applyBorder="1"/>
    <xf numFmtId="0" fontId="6" fillId="0" borderId="0" xfId="4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167" fontId="6" fillId="0" borderId="0" xfId="4" applyNumberFormat="1" applyFont="1" applyFill="1" applyBorder="1"/>
    <xf numFmtId="0" fontId="8" fillId="0" borderId="0" xfId="5" applyFont="1" applyFill="1"/>
    <xf numFmtId="0" fontId="17" fillId="0" borderId="0" xfId="5" applyFont="1" applyFill="1"/>
    <xf numFmtId="0" fontId="14" fillId="0" borderId="0" xfId="5" applyFont="1" applyFill="1"/>
    <xf numFmtId="0" fontId="5" fillId="0" borderId="0" xfId="2" applyFont="1" applyFill="1" applyBorder="1" applyAlignment="1"/>
    <xf numFmtId="0" fontId="15" fillId="0" borderId="0" xfId="2" applyFont="1" applyFill="1" applyBorder="1" applyAlignment="1"/>
    <xf numFmtId="0" fontId="4" fillId="0" borderId="0" xfId="2" applyFont="1" applyFill="1" applyBorder="1" applyAlignment="1"/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4" fillId="0" borderId="19" xfId="2" applyFont="1" applyFill="1" applyBorder="1"/>
    <xf numFmtId="165" fontId="4" fillId="0" borderId="0" xfId="4" applyNumberFormat="1" applyFont="1" applyFill="1" applyBorder="1"/>
    <xf numFmtId="169" fontId="6" fillId="0" borderId="18" xfId="4" applyNumberFormat="1" applyFont="1" applyFill="1" applyBorder="1" applyAlignment="1">
      <alignment horizontal="right"/>
    </xf>
    <xf numFmtId="168" fontId="4" fillId="0" borderId="0" xfId="2" applyNumberFormat="1" applyFont="1" applyFill="1" applyBorder="1"/>
    <xf numFmtId="0" fontId="4" fillId="0" borderId="0" xfId="2" applyFont="1" applyFill="1" applyBorder="1" applyAlignment="1">
      <alignment horizontal="right"/>
    </xf>
    <xf numFmtId="165" fontId="4" fillId="0" borderId="0" xfId="2" applyNumberFormat="1" applyFont="1" applyFill="1"/>
    <xf numFmtId="168" fontId="4" fillId="0" borderId="0" xfId="2" applyNumberFormat="1" applyFont="1" applyFill="1"/>
    <xf numFmtId="165" fontId="4" fillId="0" borderId="0" xfId="2" applyNumberFormat="1" applyFont="1" applyFill="1" applyBorder="1"/>
    <xf numFmtId="0" fontId="4" fillId="0" borderId="18" xfId="2" applyFont="1" applyFill="1" applyBorder="1"/>
    <xf numFmtId="0" fontId="6" fillId="0" borderId="20" xfId="2" applyFont="1" applyFill="1" applyBorder="1" applyAlignment="1">
      <alignment horizontal="center"/>
    </xf>
    <xf numFmtId="165" fontId="6" fillId="0" borderId="0" xfId="4" applyNumberFormat="1" applyFont="1" applyFill="1" applyBorder="1"/>
    <xf numFmtId="165" fontId="10" fillId="0" borderId="0" xfId="4" applyNumberFormat="1" applyFont="1" applyFill="1" applyBorder="1"/>
    <xf numFmtId="0" fontId="8" fillId="0" borderId="0" xfId="0" applyFont="1"/>
    <xf numFmtId="0" fontId="10" fillId="0" borderId="0" xfId="2" applyFont="1" applyFill="1" applyBorder="1" applyAlignment="1"/>
    <xf numFmtId="0" fontId="8" fillId="0" borderId="0" xfId="2" applyFont="1" applyFill="1" applyAlignment="1"/>
    <xf numFmtId="0" fontId="8" fillId="0" borderId="0" xfId="2" applyFont="1" applyFill="1" applyBorder="1" applyAlignment="1"/>
    <xf numFmtId="168" fontId="8" fillId="0" borderId="0" xfId="2" applyNumberFormat="1" applyFont="1" applyFill="1" applyAlignment="1"/>
    <xf numFmtId="0" fontId="4" fillId="0" borderId="0" xfId="5" applyNumberFormat="1" applyFont="1" applyFill="1" applyBorder="1"/>
    <xf numFmtId="0" fontId="5" fillId="0" borderId="0" xfId="0" applyFont="1" applyFill="1" applyAlignment="1"/>
    <xf numFmtId="0" fontId="4" fillId="0" borderId="0" xfId="5" applyNumberFormat="1" applyFont="1" applyFill="1"/>
    <xf numFmtId="0" fontId="4" fillId="0" borderId="0" xfId="0" applyFont="1" applyFill="1"/>
    <xf numFmtId="0" fontId="6" fillId="0" borderId="0" xfId="0" applyFont="1" applyFill="1" applyAlignment="1">
      <alignment horizontal="centerContinuous"/>
    </xf>
    <xf numFmtId="0" fontId="15" fillId="0" borderId="0" xfId="0" applyFont="1" applyFill="1" applyAlignment="1">
      <alignment vertical="center" wrapText="1"/>
    </xf>
    <xf numFmtId="0" fontId="4" fillId="0" borderId="0" xfId="0" applyFont="1" applyFill="1" applyAlignment="1"/>
    <xf numFmtId="166" fontId="11" fillId="0" borderId="0" xfId="2" applyNumberFormat="1" applyFont="1" applyFill="1" applyBorder="1"/>
    <xf numFmtId="166" fontId="4" fillId="0" borderId="0" xfId="5" applyNumberFormat="1" applyFont="1" applyFill="1"/>
    <xf numFmtId="168" fontId="4" fillId="0" borderId="0" xfId="5" applyNumberFormat="1" applyFont="1" applyFill="1"/>
    <xf numFmtId="166" fontId="8" fillId="0" borderId="0" xfId="2" applyNumberFormat="1" applyFont="1" applyFill="1" applyBorder="1"/>
    <xf numFmtId="166" fontId="8" fillId="0" borderId="0" xfId="2" applyNumberFormat="1" applyFont="1" applyFill="1" applyBorder="1" applyAlignment="1">
      <alignment horizontal="right"/>
    </xf>
    <xf numFmtId="166" fontId="8" fillId="0" borderId="0" xfId="2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justify" wrapText="1"/>
    </xf>
    <xf numFmtId="0" fontId="8" fillId="2" borderId="26" xfId="2" applyFont="1" applyFill="1" applyBorder="1"/>
    <xf numFmtId="166" fontId="11" fillId="0" borderId="0" xfId="2" applyNumberFormat="1" applyFont="1" applyFill="1" applyBorder="1" applyAlignment="1">
      <alignment horizontal="right"/>
    </xf>
    <xf numFmtId="166" fontId="8" fillId="0" borderId="0" xfId="2" quotePrefix="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vertical="top" wrapText="1"/>
    </xf>
    <xf numFmtId="3" fontId="8" fillId="0" borderId="0" xfId="0" applyNumberFormat="1" applyFont="1" applyFill="1" applyBorder="1"/>
    <xf numFmtId="166" fontId="18" fillId="3" borderId="0" xfId="5" applyNumberFormat="1" applyFont="1" applyFill="1" applyBorder="1"/>
    <xf numFmtId="3" fontId="4" fillId="0" borderId="0" xfId="0" applyNumberFormat="1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wrapText="1"/>
    </xf>
    <xf numFmtId="0" fontId="8" fillId="0" borderId="0" xfId="0" applyFont="1" applyFill="1" applyAlignment="1"/>
    <xf numFmtId="0" fontId="8" fillId="0" borderId="0" xfId="5" applyNumberFormat="1" applyFont="1" applyFill="1"/>
    <xf numFmtId="3" fontId="11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20" fillId="0" borderId="0" xfId="2" applyFont="1" applyFill="1"/>
    <xf numFmtId="0" fontId="20" fillId="0" borderId="0" xfId="2" applyFont="1" applyFill="1" applyAlignment="1">
      <alignment horizontal="center"/>
    </xf>
    <xf numFmtId="0" fontId="4" fillId="0" borderId="5" xfId="2" applyFont="1" applyFill="1" applyBorder="1" applyAlignment="1">
      <alignment horizontal="center" vertical="top" wrapText="1"/>
    </xf>
    <xf numFmtId="0" fontId="4" fillId="0" borderId="6" xfId="2" applyFont="1" applyFill="1" applyBorder="1" applyAlignment="1">
      <alignment vertical="top" wrapText="1"/>
    </xf>
    <xf numFmtId="0" fontId="4" fillId="0" borderId="7" xfId="2" applyFont="1" applyFill="1" applyBorder="1" applyAlignment="1">
      <alignment vertical="top" wrapText="1"/>
    </xf>
    <xf numFmtId="0" fontId="4" fillId="0" borderId="8" xfId="2" applyFont="1" applyFill="1" applyBorder="1" applyAlignment="1">
      <alignment vertical="top" wrapText="1"/>
    </xf>
    <xf numFmtId="0" fontId="4" fillId="0" borderId="9" xfId="2" applyFont="1" applyFill="1" applyBorder="1" applyAlignment="1">
      <alignment vertical="top" wrapText="1"/>
    </xf>
    <xf numFmtId="0" fontId="6" fillId="0" borderId="29" xfId="2" applyFont="1" applyFill="1" applyBorder="1" applyAlignment="1">
      <alignment vertical="top" wrapText="1"/>
    </xf>
    <xf numFmtId="168" fontId="6" fillId="0" borderId="6" xfId="2" applyNumberFormat="1" applyFont="1" applyFill="1" applyBorder="1" applyAlignment="1">
      <alignment horizontal="right" vertical="top" wrapText="1"/>
    </xf>
    <xf numFmtId="168" fontId="6" fillId="0" borderId="9" xfId="2" applyNumberFormat="1" applyFont="1" applyFill="1" applyBorder="1" applyAlignment="1">
      <alignment horizontal="right" vertical="top" wrapText="1"/>
    </xf>
    <xf numFmtId="0" fontId="4" fillId="0" borderId="1" xfId="2" applyFont="1" applyFill="1" applyBorder="1" applyAlignment="1">
      <alignment vertical="top" wrapText="1"/>
    </xf>
    <xf numFmtId="168" fontId="6" fillId="0" borderId="8" xfId="2" applyNumberFormat="1" applyFont="1" applyFill="1" applyBorder="1" applyAlignment="1">
      <alignment horizontal="right" vertical="top" wrapText="1"/>
    </xf>
    <xf numFmtId="168" fontId="6" fillId="0" borderId="7" xfId="2" applyNumberFormat="1" applyFont="1" applyFill="1" applyBorder="1" applyAlignment="1">
      <alignment horizontal="right" vertical="top" wrapText="1"/>
    </xf>
    <xf numFmtId="168" fontId="22" fillId="0" borderId="6" xfId="2" applyNumberFormat="1" applyFont="1" applyFill="1" applyBorder="1" applyAlignment="1">
      <alignment horizontal="right"/>
    </xf>
    <xf numFmtId="168" fontId="4" fillId="0" borderId="12" xfId="2" applyNumberFormat="1" applyFont="1" applyFill="1" applyBorder="1" applyAlignment="1">
      <alignment horizontal="right" wrapText="1"/>
    </xf>
    <xf numFmtId="168" fontId="4" fillId="0" borderId="0" xfId="2" applyNumberFormat="1" applyFont="1" applyFill="1" applyBorder="1" applyAlignment="1">
      <alignment horizontal="right" wrapText="1"/>
    </xf>
    <xf numFmtId="168" fontId="4" fillId="0" borderId="10" xfId="2" applyNumberFormat="1" applyFont="1" applyFill="1" applyBorder="1" applyAlignment="1">
      <alignment horizontal="right" wrapText="1"/>
    </xf>
    <xf numFmtId="168" fontId="4" fillId="0" borderId="18" xfId="2" applyNumberFormat="1" applyFont="1" applyFill="1" applyBorder="1" applyAlignment="1">
      <alignment horizontal="right" wrapText="1"/>
    </xf>
    <xf numFmtId="168" fontId="4" fillId="0" borderId="16" xfId="2" applyNumberFormat="1" applyFont="1" applyFill="1" applyBorder="1" applyAlignment="1">
      <alignment horizontal="right" wrapText="1"/>
    </xf>
    <xf numFmtId="168" fontId="4" fillId="0" borderId="16" xfId="2" applyNumberFormat="1" applyFont="1" applyFill="1" applyBorder="1" applyAlignment="1">
      <alignment horizontal="right" vertical="top" wrapText="1"/>
    </xf>
    <xf numFmtId="168" fontId="4" fillId="0" borderId="15" xfId="2" applyNumberFormat="1" applyFont="1" applyFill="1" applyBorder="1" applyAlignment="1">
      <alignment horizontal="right" vertical="top" wrapText="1"/>
    </xf>
    <xf numFmtId="168" fontId="4" fillId="0" borderId="28" xfId="2" applyNumberFormat="1" applyFont="1" applyFill="1" applyBorder="1" applyAlignment="1">
      <alignment horizontal="right" vertical="top" wrapText="1"/>
    </xf>
    <xf numFmtId="168" fontId="4" fillId="0" borderId="17" xfId="2" applyNumberFormat="1" applyFont="1" applyFill="1" applyBorder="1" applyAlignment="1">
      <alignment horizontal="right" vertical="top" wrapText="1"/>
    </xf>
    <xf numFmtId="3" fontId="20" fillId="0" borderId="0" xfId="2" applyNumberFormat="1" applyFont="1" applyFill="1" applyBorder="1"/>
    <xf numFmtId="3" fontId="16" fillId="0" borderId="0" xfId="0" applyNumberFormat="1" applyFont="1" applyFill="1" applyBorder="1" applyAlignment="1">
      <alignment horizontal="right" wrapText="1"/>
    </xf>
    <xf numFmtId="168" fontId="16" fillId="0" borderId="0" xfId="0" applyNumberFormat="1" applyFont="1" applyFill="1" applyBorder="1" applyAlignment="1">
      <alignment horizontal="right" wrapText="1"/>
    </xf>
    <xf numFmtId="0" fontId="6" fillId="0" borderId="30" xfId="2" applyFont="1" applyFill="1" applyBorder="1" applyAlignment="1">
      <alignment vertical="top" wrapText="1"/>
    </xf>
    <xf numFmtId="0" fontId="6" fillId="0" borderId="0" xfId="2" applyFont="1" applyFill="1" applyBorder="1" applyAlignment="1">
      <alignment vertical="top" wrapText="1"/>
    </xf>
    <xf numFmtId="168" fontId="6" fillId="0" borderId="0" xfId="2" applyNumberFormat="1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horizontal="right" wrapText="1"/>
    </xf>
    <xf numFmtId="0" fontId="8" fillId="0" borderId="0" xfId="2" applyFont="1" applyFill="1" applyAlignment="1">
      <alignment horizontal="right"/>
    </xf>
    <xf numFmtId="0" fontId="8" fillId="0" borderId="0" xfId="2" applyFont="1" applyFill="1" applyAlignment="1">
      <alignment horizontal="center"/>
    </xf>
    <xf numFmtId="168" fontId="20" fillId="0" borderId="0" xfId="2" applyNumberFormat="1" applyFont="1" applyFill="1"/>
    <xf numFmtId="168" fontId="23" fillId="0" borderId="0" xfId="2" applyNumberFormat="1" applyFont="1" applyFill="1" applyAlignment="1"/>
    <xf numFmtId="168" fontId="4" fillId="0" borderId="10" xfId="2" applyNumberFormat="1" applyFont="1" applyFill="1" applyBorder="1" applyAlignment="1">
      <alignment horizontal="right" vertical="top" wrapText="1"/>
    </xf>
    <xf numFmtId="168" fontId="4" fillId="0" borderId="12" xfId="2" applyNumberFormat="1" applyFont="1" applyFill="1" applyBorder="1" applyAlignment="1">
      <alignment horizontal="right" vertical="top" wrapText="1"/>
    </xf>
    <xf numFmtId="168" fontId="4" fillId="0" borderId="18" xfId="2" applyNumberFormat="1" applyFont="1" applyFill="1" applyBorder="1" applyAlignment="1">
      <alignment horizontal="right" vertical="top" wrapText="1"/>
    </xf>
    <xf numFmtId="169" fontId="18" fillId="0" borderId="0" xfId="2" applyNumberFormat="1" applyFont="1" applyFill="1"/>
    <xf numFmtId="172" fontId="18" fillId="0" borderId="0" xfId="5" applyNumberFormat="1" applyFont="1" applyFill="1"/>
    <xf numFmtId="168" fontId="18" fillId="0" borderId="0" xfId="2" applyNumberFormat="1" applyFont="1" applyFill="1" applyBorder="1" applyAlignment="1">
      <alignment horizontal="center" vertical="top" wrapText="1"/>
    </xf>
    <xf numFmtId="168" fontId="24" fillId="0" borderId="0" xfId="2" applyNumberFormat="1" applyFont="1" applyFill="1"/>
    <xf numFmtId="168" fontId="4" fillId="0" borderId="22" xfId="2" applyNumberFormat="1" applyFont="1" applyFill="1" applyBorder="1" applyAlignment="1">
      <alignment horizontal="right" vertical="top" wrapText="1"/>
    </xf>
    <xf numFmtId="168" fontId="4" fillId="0" borderId="42" xfId="2" applyNumberFormat="1" applyFont="1" applyFill="1" applyBorder="1" applyAlignment="1">
      <alignment horizontal="right" vertical="top" wrapText="1"/>
    </xf>
    <xf numFmtId="168" fontId="4" fillId="0" borderId="43" xfId="2" applyNumberFormat="1" applyFont="1" applyFill="1" applyBorder="1" applyAlignment="1">
      <alignment horizontal="right" vertical="top" wrapText="1"/>
    </xf>
    <xf numFmtId="168" fontId="4" fillId="0" borderId="32" xfId="2" applyNumberFormat="1" applyFont="1" applyFill="1" applyBorder="1" applyAlignment="1">
      <alignment horizontal="right" vertical="top" wrapText="1"/>
    </xf>
    <xf numFmtId="168" fontId="4" fillId="0" borderId="0" xfId="2" applyNumberFormat="1" applyFont="1" applyFill="1" applyBorder="1" applyAlignment="1">
      <alignment horizontal="right" vertical="top" wrapText="1"/>
    </xf>
    <xf numFmtId="0" fontId="8" fillId="0" borderId="0" xfId="2" applyFont="1" applyFill="1" applyAlignment="1">
      <alignment horizontal="center"/>
    </xf>
    <xf numFmtId="0" fontId="20" fillId="0" borderId="0" xfId="2" applyFont="1" applyFill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4" fillId="0" borderId="26" xfId="4" applyFont="1" applyFill="1" applyBorder="1" applyAlignment="1"/>
    <xf numFmtId="0" fontId="4" fillId="0" borderId="26" xfId="4" applyFont="1" applyFill="1" applyBorder="1" applyAlignment="1">
      <alignment horizontal="left"/>
    </xf>
    <xf numFmtId="168" fontId="4" fillId="0" borderId="19" xfId="2" applyNumberFormat="1" applyFont="1" applyFill="1" applyBorder="1" applyAlignment="1">
      <alignment horizontal="right" vertical="top" wrapText="1"/>
    </xf>
    <xf numFmtId="0" fontId="11" fillId="0" borderId="0" xfId="2" applyFont="1" applyFill="1" applyBorder="1"/>
    <xf numFmtId="0" fontId="11" fillId="0" borderId="29" xfId="2" applyFont="1" applyFill="1" applyBorder="1"/>
    <xf numFmtId="0" fontId="8" fillId="0" borderId="0" xfId="2" applyFont="1" applyFill="1" applyAlignment="1">
      <alignment horizontal="center"/>
    </xf>
    <xf numFmtId="0" fontId="6" fillId="0" borderId="16" xfId="2" applyFont="1" applyFill="1" applyBorder="1" applyAlignment="1">
      <alignment horizontal="center" vertical="center" wrapText="1"/>
    </xf>
    <xf numFmtId="0" fontId="20" fillId="0" borderId="0" xfId="2" applyFont="1" applyFill="1" applyAlignment="1">
      <alignment horizontal="center"/>
    </xf>
    <xf numFmtId="0" fontId="20" fillId="0" borderId="0" xfId="2" applyFont="1" applyFill="1" applyAlignment="1">
      <alignment horizontal="center"/>
    </xf>
    <xf numFmtId="0" fontId="4" fillId="0" borderId="26" xfId="4" applyFont="1" applyFill="1" applyBorder="1" applyAlignment="1">
      <alignment horizontal="left" wrapText="1"/>
    </xf>
    <xf numFmtId="168" fontId="6" fillId="0" borderId="0" xfId="2" applyNumberFormat="1" applyFont="1" applyFill="1" applyBorder="1" applyAlignment="1">
      <alignment horizontal="right" vertical="top" wrapText="1"/>
    </xf>
    <xf numFmtId="168" fontId="4" fillId="0" borderId="47" xfId="2" applyNumberFormat="1" applyFont="1" applyFill="1" applyBorder="1" applyAlignment="1">
      <alignment horizontal="right" vertical="top" wrapText="1"/>
    </xf>
    <xf numFmtId="168" fontId="6" fillId="0" borderId="22" xfId="2" applyNumberFormat="1" applyFont="1" applyFill="1" applyBorder="1" applyAlignment="1">
      <alignment horizontal="right" vertical="top" wrapText="1"/>
    </xf>
    <xf numFmtId="168" fontId="6" fillId="0" borderId="32" xfId="2" applyNumberFormat="1" applyFont="1" applyFill="1" applyBorder="1" applyAlignment="1">
      <alignment horizontal="right" vertical="top" wrapText="1"/>
    </xf>
    <xf numFmtId="0" fontId="4" fillId="0" borderId="26" xfId="4" applyFont="1" applyFill="1" applyBorder="1"/>
    <xf numFmtId="0" fontId="6" fillId="0" borderId="29" xfId="4" applyFont="1" applyFill="1" applyBorder="1" applyAlignment="1">
      <alignment horizontal="left" indent="3"/>
    </xf>
    <xf numFmtId="0" fontId="6" fillId="0" borderId="26" xfId="4" applyFont="1" applyFill="1" applyBorder="1" applyAlignment="1">
      <alignment horizontal="center"/>
    </xf>
    <xf numFmtId="0" fontId="6" fillId="0" borderId="26" xfId="4" applyFont="1" applyFill="1" applyBorder="1"/>
    <xf numFmtId="0" fontId="11" fillId="0" borderId="25" xfId="2" applyFont="1" applyFill="1" applyBorder="1"/>
    <xf numFmtId="0" fontId="8" fillId="0" borderId="26" xfId="2" applyFont="1" applyFill="1" applyBorder="1"/>
    <xf numFmtId="0" fontId="8" fillId="0" borderId="48" xfId="2" applyFont="1" applyFill="1" applyBorder="1"/>
    <xf numFmtId="0" fontId="8" fillId="0" borderId="26" xfId="2" applyFont="1" applyFill="1" applyBorder="1" applyAlignment="1"/>
    <xf numFmtId="0" fontId="11" fillId="0" borderId="26" xfId="2" applyFont="1" applyFill="1" applyBorder="1"/>
    <xf numFmtId="0" fontId="0" fillId="2" borderId="0" xfId="0" applyFill="1"/>
    <xf numFmtId="0" fontId="0" fillId="2" borderId="0" xfId="0" applyFill="1" applyBorder="1"/>
    <xf numFmtId="0" fontId="27" fillId="2" borderId="0" xfId="7" applyFill="1"/>
    <xf numFmtId="0" fontId="0" fillId="2" borderId="0" xfId="0" applyFill="1" applyAlignment="1">
      <alignment horizontal="center"/>
    </xf>
    <xf numFmtId="173" fontId="28" fillId="2" borderId="0" xfId="0" applyNumberFormat="1" applyFont="1" applyFill="1" applyBorder="1" applyAlignment="1">
      <alignment horizontal="left"/>
    </xf>
    <xf numFmtId="174" fontId="29" fillId="2" borderId="0" xfId="0" applyNumberFormat="1" applyFont="1" applyFill="1" applyBorder="1" applyAlignment="1" applyProtection="1">
      <alignment horizontal="center" vertical="top"/>
      <protection locked="0"/>
    </xf>
    <xf numFmtId="173" fontId="28" fillId="2" borderId="0" xfId="0" applyNumberFormat="1" applyFont="1" applyFill="1" applyBorder="1" applyAlignment="1">
      <alignment horizontal="center" vertical="center"/>
    </xf>
    <xf numFmtId="175" fontId="29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 wrapText="1"/>
    </xf>
    <xf numFmtId="0" fontId="30" fillId="2" borderId="0" xfId="8" applyFont="1" applyFill="1" applyBorder="1" applyAlignment="1" applyProtection="1">
      <alignment horizontal="left" vertical="top"/>
      <protection locked="0"/>
    </xf>
    <xf numFmtId="176" fontId="31" fillId="2" borderId="0" xfId="0" applyNumberFormat="1" applyFont="1" applyFill="1" applyBorder="1" applyAlignment="1" applyProtection="1">
      <alignment horizontal="center" vertical="center"/>
    </xf>
    <xf numFmtId="0" fontId="31" fillId="2" borderId="0" xfId="0" quotePrefix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NumberFormat="1" applyFont="1" applyFill="1" applyBorder="1" applyAlignment="1">
      <alignment horizontal="center" vertical="center"/>
    </xf>
    <xf numFmtId="177" fontId="31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/>
    <xf numFmtId="173" fontId="29" fillId="2" borderId="0" xfId="0" applyNumberFormat="1" applyFont="1" applyFill="1" applyBorder="1"/>
    <xf numFmtId="173" fontId="32" fillId="2" borderId="0" xfId="0" applyNumberFormat="1" applyFont="1" applyFill="1" applyBorder="1"/>
    <xf numFmtId="173" fontId="33" fillId="2" borderId="0" xfId="0" applyNumberFormat="1" applyFont="1" applyFill="1" applyBorder="1" applyAlignment="1">
      <alignment horizontal="right"/>
    </xf>
    <xf numFmtId="0" fontId="0" fillId="2" borderId="43" xfId="0" applyFill="1" applyBorder="1"/>
    <xf numFmtId="0" fontId="0" fillId="2" borderId="42" xfId="0" applyFill="1" applyBorder="1" applyAlignment="1">
      <alignment vertical="center"/>
    </xf>
    <xf numFmtId="173" fontId="29" fillId="2" borderId="42" xfId="0" applyNumberFormat="1" applyFont="1" applyFill="1" applyBorder="1" applyAlignment="1">
      <alignment horizontal="center" vertical="center"/>
    </xf>
    <xf numFmtId="173" fontId="29" fillId="2" borderId="8" xfId="0" applyNumberFormat="1" applyFont="1" applyFill="1" applyBorder="1" applyAlignment="1">
      <alignment horizontal="center" vertical="center"/>
    </xf>
    <xf numFmtId="0" fontId="34" fillId="2" borderId="6" xfId="7" applyFont="1" applyFill="1" applyBorder="1" applyAlignment="1">
      <alignment horizontal="center" vertical="center"/>
    </xf>
    <xf numFmtId="0" fontId="0" fillId="2" borderId="10" xfId="0" applyFill="1" applyBorder="1"/>
    <xf numFmtId="0" fontId="29" fillId="2" borderId="0" xfId="0" applyFont="1" applyFill="1" applyBorder="1" applyAlignment="1">
      <alignment vertical="center"/>
    </xf>
    <xf numFmtId="177" fontId="26" fillId="2" borderId="49" xfId="0" applyNumberFormat="1" applyFont="1" applyFill="1" applyBorder="1" applyAlignment="1">
      <alignment horizontal="center" vertical="center"/>
    </xf>
    <xf numFmtId="173" fontId="26" fillId="2" borderId="49" xfId="0" applyNumberFormat="1" applyFont="1" applyFill="1" applyBorder="1" applyAlignment="1">
      <alignment horizontal="right" vertical="center"/>
    </xf>
    <xf numFmtId="177" fontId="26" fillId="2" borderId="50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center"/>
    </xf>
    <xf numFmtId="0" fontId="0" fillId="2" borderId="28" xfId="0" applyFill="1" applyBorder="1"/>
    <xf numFmtId="177" fontId="26" fillId="2" borderId="51" xfId="0" applyNumberFormat="1" applyFont="1" applyFill="1" applyBorder="1" applyAlignment="1">
      <alignment horizontal="center" vertical="center"/>
    </xf>
    <xf numFmtId="0" fontId="29" fillId="2" borderId="42" xfId="0" applyFont="1" applyFill="1" applyBorder="1" applyAlignment="1">
      <alignment vertical="center"/>
    </xf>
    <xf numFmtId="0" fontId="27" fillId="2" borderId="0" xfId="7" applyFill="1" applyAlignment="1">
      <alignment vertical="center"/>
    </xf>
    <xf numFmtId="0" fontId="36" fillId="2" borderId="0" xfId="0" applyFont="1" applyFill="1" applyBorder="1" applyAlignment="1">
      <alignment vertical="center"/>
    </xf>
    <xf numFmtId="0" fontId="0" fillId="2" borderId="8" xfId="0" applyFill="1" applyBorder="1"/>
    <xf numFmtId="0" fontId="29" fillId="2" borderId="15" xfId="0" applyFont="1" applyFill="1" applyBorder="1" applyAlignment="1">
      <alignment vertical="center"/>
    </xf>
    <xf numFmtId="173" fontId="26" fillId="2" borderId="6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32" fillId="2" borderId="0" xfId="0" applyFont="1" applyFill="1" applyAlignment="1"/>
    <xf numFmtId="0" fontId="0" fillId="2" borderId="0" xfId="0" applyFill="1" applyAlignment="1"/>
    <xf numFmtId="173" fontId="26" fillId="2" borderId="0" xfId="0" applyNumberFormat="1" applyFont="1" applyFill="1" applyAlignment="1">
      <alignment vertical="center"/>
    </xf>
    <xf numFmtId="179" fontId="26" fillId="2" borderId="6" xfId="0" applyNumberFormat="1" applyFont="1" applyFill="1" applyBorder="1" applyAlignment="1">
      <alignment vertical="center"/>
    </xf>
    <xf numFmtId="0" fontId="2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26" fillId="2" borderId="0" xfId="0" applyFont="1" applyFill="1" applyAlignment="1"/>
    <xf numFmtId="0" fontId="26" fillId="2" borderId="0" xfId="0" applyFont="1" applyFill="1"/>
    <xf numFmtId="173" fontId="26" fillId="4" borderId="49" xfId="0" applyNumberFormat="1" applyFont="1" applyFill="1" applyBorder="1" applyAlignment="1">
      <alignment horizontal="right" vertical="center"/>
    </xf>
    <xf numFmtId="0" fontId="0" fillId="0" borderId="10" xfId="0" applyFill="1" applyBorder="1"/>
    <xf numFmtId="0" fontId="26" fillId="0" borderId="0" xfId="0" applyFont="1" applyFill="1" applyBorder="1" applyAlignment="1">
      <alignment vertical="center"/>
    </xf>
    <xf numFmtId="177" fontId="26" fillId="0" borderId="50" xfId="0" applyNumberFormat="1" applyFont="1" applyFill="1" applyBorder="1" applyAlignment="1">
      <alignment horizontal="center" vertical="center"/>
    </xf>
    <xf numFmtId="173" fontId="26" fillId="0" borderId="49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/>
    </xf>
    <xf numFmtId="173" fontId="26" fillId="4" borderId="6" xfId="0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center"/>
    </xf>
    <xf numFmtId="0" fontId="6" fillId="0" borderId="26" xfId="4" applyFont="1" applyFill="1" applyBorder="1" applyAlignment="1">
      <alignment horizontal="left" wrapText="1"/>
    </xf>
    <xf numFmtId="0" fontId="6" fillId="0" borderId="26" xfId="4" applyFont="1" applyFill="1" applyBorder="1" applyAlignment="1"/>
    <xf numFmtId="0" fontId="6" fillId="0" borderId="26" xfId="4" applyFont="1" applyFill="1" applyBorder="1" applyAlignment="1">
      <alignment horizontal="left"/>
    </xf>
    <xf numFmtId="169" fontId="6" fillId="0" borderId="16" xfId="4" applyNumberFormat="1" applyFont="1" applyFill="1" applyBorder="1" applyAlignment="1">
      <alignment horizontal="right"/>
    </xf>
    <xf numFmtId="0" fontId="6" fillId="0" borderId="0" xfId="4" applyFont="1" applyFill="1" applyBorder="1" applyAlignment="1">
      <alignment horizontal="center" wrapText="1"/>
    </xf>
    <xf numFmtId="0" fontId="6" fillId="0" borderId="26" xfId="4" applyFont="1" applyFill="1" applyBorder="1" applyAlignment="1">
      <alignment wrapText="1"/>
    </xf>
    <xf numFmtId="0" fontId="6" fillId="0" borderId="26" xfId="4" applyFont="1" applyFill="1" applyBorder="1" applyAlignment="1">
      <alignment vertical="top"/>
    </xf>
    <xf numFmtId="169" fontId="18" fillId="0" borderId="0" xfId="5" applyNumberFormat="1" applyFont="1" applyFill="1"/>
    <xf numFmtId="0" fontId="6" fillId="0" borderId="44" xfId="4" applyFont="1" applyFill="1" applyBorder="1" applyAlignment="1">
      <alignment horizontal="center"/>
    </xf>
    <xf numFmtId="0" fontId="6" fillId="0" borderId="22" xfId="4" applyFont="1" applyFill="1" applyBorder="1" applyAlignment="1">
      <alignment horizontal="center"/>
    </xf>
    <xf numFmtId="0" fontId="4" fillId="0" borderId="11" xfId="4" applyFont="1" applyFill="1" applyBorder="1" applyAlignment="1">
      <alignment horizontal="left"/>
    </xf>
    <xf numFmtId="0" fontId="6" fillId="0" borderId="33" xfId="4" applyFont="1" applyFill="1" applyBorder="1" applyAlignment="1">
      <alignment horizontal="center"/>
    </xf>
    <xf numFmtId="169" fontId="4" fillId="0" borderId="45" xfId="4" applyNumberFormat="1" applyFont="1" applyFill="1" applyBorder="1" applyAlignment="1">
      <alignment horizontal="right"/>
    </xf>
    <xf numFmtId="0" fontId="6" fillId="0" borderId="58" xfId="4" applyFont="1" applyFill="1" applyBorder="1" applyAlignment="1">
      <alignment horizontal="left" vertical="center" indent="3"/>
    </xf>
    <xf numFmtId="0" fontId="6" fillId="0" borderId="36" xfId="4" applyFont="1" applyFill="1" applyBorder="1" applyAlignment="1">
      <alignment horizontal="center"/>
    </xf>
    <xf numFmtId="0" fontId="4" fillId="0" borderId="48" xfId="4" applyFont="1" applyFill="1" applyBorder="1" applyAlignment="1">
      <alignment horizontal="left"/>
    </xf>
    <xf numFmtId="0" fontId="4" fillId="0" borderId="55" xfId="4" applyFont="1" applyFill="1" applyBorder="1" applyAlignment="1">
      <alignment horizontal="left"/>
    </xf>
    <xf numFmtId="0" fontId="6" fillId="0" borderId="55" xfId="4" applyFont="1" applyFill="1" applyBorder="1" applyAlignment="1">
      <alignment horizontal="center"/>
    </xf>
    <xf numFmtId="169" fontId="4" fillId="0" borderId="55" xfId="4" applyNumberFormat="1" applyFont="1" applyFill="1" applyBorder="1" applyAlignment="1">
      <alignment horizontal="right"/>
    </xf>
    <xf numFmtId="169" fontId="4" fillId="0" borderId="0" xfId="2" applyNumberFormat="1" applyFont="1" applyFill="1"/>
    <xf numFmtId="180" fontId="18" fillId="0" borderId="0" xfId="2" applyNumberFormat="1" applyFont="1" applyFill="1"/>
    <xf numFmtId="180" fontId="6" fillId="0" borderId="45" xfId="4" applyNumberFormat="1" applyFont="1" applyFill="1" applyBorder="1" applyAlignment="1">
      <alignment horizontal="right"/>
    </xf>
    <xf numFmtId="180" fontId="6" fillId="0" borderId="32" xfId="4" applyNumberFormat="1" applyFont="1" applyFill="1" applyBorder="1" applyAlignment="1">
      <alignment horizontal="right"/>
    </xf>
    <xf numFmtId="0" fontId="6" fillId="0" borderId="1" xfId="2" applyFont="1" applyFill="1" applyBorder="1" applyAlignment="1">
      <alignment vertical="top" wrapText="1"/>
    </xf>
    <xf numFmtId="168" fontId="6" fillId="0" borderId="12" xfId="2" applyNumberFormat="1" applyFont="1" applyFill="1" applyBorder="1" applyAlignment="1">
      <alignment horizontal="right" vertical="top" wrapText="1"/>
    </xf>
    <xf numFmtId="168" fontId="6" fillId="0" borderId="10" xfId="2" applyNumberFormat="1" applyFont="1" applyFill="1" applyBorder="1" applyAlignment="1">
      <alignment horizontal="right" vertical="top" wrapText="1"/>
    </xf>
    <xf numFmtId="169" fontId="6" fillId="5" borderId="10" xfId="4" applyNumberFormat="1" applyFont="1" applyFill="1" applyBorder="1" applyAlignment="1">
      <alignment horizontal="right"/>
    </xf>
    <xf numFmtId="0" fontId="25" fillId="0" borderId="0" xfId="2" applyFont="1" applyFill="1"/>
    <xf numFmtId="0" fontId="38" fillId="0" borderId="0" xfId="2" applyFont="1" applyFill="1" applyAlignment="1">
      <alignment horizontal="centerContinuous"/>
    </xf>
    <xf numFmtId="0" fontId="38" fillId="0" borderId="0" xfId="2" applyFont="1" applyFill="1" applyAlignment="1">
      <alignment horizontal="center"/>
    </xf>
    <xf numFmtId="0" fontId="25" fillId="0" borderId="0" xfId="2" applyFont="1" applyFill="1" applyAlignment="1">
      <alignment horizontal="center"/>
    </xf>
    <xf numFmtId="0" fontId="25" fillId="0" borderId="2" xfId="2" applyFont="1" applyFill="1" applyBorder="1"/>
    <xf numFmtId="0" fontId="25" fillId="0" borderId="59" xfId="2" applyFont="1" applyFill="1" applyBorder="1"/>
    <xf numFmtId="0" fontId="38" fillId="0" borderId="13" xfId="2" applyFont="1" applyFill="1" applyBorder="1" applyAlignment="1">
      <alignment horizontal="center"/>
    </xf>
    <xf numFmtId="0" fontId="25" fillId="0" borderId="13" xfId="2" applyFont="1" applyFill="1" applyBorder="1"/>
    <xf numFmtId="0" fontId="25" fillId="0" borderId="56" xfId="2" applyFont="1" applyFill="1" applyBorder="1"/>
    <xf numFmtId="0" fontId="25" fillId="0" borderId="3" xfId="2" applyFont="1" applyFill="1" applyBorder="1"/>
    <xf numFmtId="1" fontId="38" fillId="0" borderId="15" xfId="2" applyNumberFormat="1" applyFont="1" applyFill="1" applyBorder="1" applyAlignment="1">
      <alignment horizontal="center"/>
    </xf>
    <xf numFmtId="1" fontId="38" fillId="0" borderId="16" xfId="2" applyNumberFormat="1" applyFont="1" applyFill="1" applyBorder="1" applyAlignment="1">
      <alignment horizontal="center"/>
    </xf>
    <xf numFmtId="1" fontId="38" fillId="0" borderId="47" xfId="2" applyNumberFormat="1" applyFont="1" applyFill="1" applyBorder="1" applyAlignment="1">
      <alignment horizontal="center"/>
    </xf>
    <xf numFmtId="1" fontId="38" fillId="0" borderId="0" xfId="2" applyNumberFormat="1" applyFont="1" applyFill="1" applyAlignment="1">
      <alignment horizontal="center"/>
    </xf>
    <xf numFmtId="0" fontId="25" fillId="0" borderId="1" xfId="2" applyFont="1" applyFill="1" applyBorder="1"/>
    <xf numFmtId="1" fontId="38" fillId="0" borderId="0" xfId="2" applyNumberFormat="1" applyFont="1" applyFill="1" applyBorder="1" applyAlignment="1">
      <alignment horizontal="center"/>
    </xf>
    <xf numFmtId="1" fontId="38" fillId="0" borderId="22" xfId="2" applyNumberFormat="1" applyFont="1" applyFill="1" applyBorder="1" applyAlignment="1">
      <alignment horizontal="center"/>
    </xf>
    <xf numFmtId="1" fontId="38" fillId="0" borderId="38" xfId="2" applyNumberFormat="1" applyFont="1" applyFill="1" applyBorder="1" applyAlignment="1">
      <alignment horizontal="center"/>
    </xf>
    <xf numFmtId="1" fontId="38" fillId="0" borderId="12" xfId="2" applyNumberFormat="1" applyFont="1" applyFill="1" applyBorder="1" applyAlignment="1">
      <alignment horizontal="center"/>
    </xf>
    <xf numFmtId="182" fontId="38" fillId="0" borderId="19" xfId="10" applyNumberFormat="1" applyFont="1" applyFill="1" applyBorder="1" applyAlignment="1">
      <alignment horizontal="center"/>
    </xf>
    <xf numFmtId="3" fontId="38" fillId="0" borderId="0" xfId="2" applyNumberFormat="1" applyFont="1" applyFill="1" applyBorder="1"/>
    <xf numFmtId="182" fontId="25" fillId="0" borderId="19" xfId="10" applyNumberFormat="1" applyFont="1" applyFill="1" applyBorder="1" applyAlignment="1">
      <alignment horizontal="center"/>
    </xf>
    <xf numFmtId="0" fontId="25" fillId="0" borderId="0" xfId="2" applyFont="1" applyFill="1" applyBorder="1"/>
    <xf numFmtId="0" fontId="38" fillId="0" borderId="12" xfId="2" applyFont="1" applyFill="1" applyBorder="1" applyAlignment="1">
      <alignment horizontal="center"/>
    </xf>
    <xf numFmtId="169" fontId="38" fillId="0" borderId="38" xfId="10" applyNumberFormat="1" applyFont="1" applyFill="1" applyBorder="1" applyAlignment="1">
      <alignment horizontal="right"/>
    </xf>
    <xf numFmtId="3" fontId="25" fillId="0" borderId="0" xfId="2" applyNumberFormat="1" applyFont="1" applyFill="1" applyBorder="1"/>
    <xf numFmtId="3" fontId="38" fillId="0" borderId="12" xfId="2" applyNumberFormat="1" applyFont="1" applyFill="1" applyBorder="1" applyAlignment="1">
      <alignment horizontal="center"/>
    </xf>
    <xf numFmtId="170" fontId="25" fillId="0" borderId="19" xfId="10" applyNumberFormat="1" applyFont="1" applyFill="1" applyBorder="1" applyAlignment="1">
      <alignment horizontal="right"/>
    </xf>
    <xf numFmtId="169" fontId="25" fillId="0" borderId="38" xfId="10" applyNumberFormat="1" applyFont="1" applyFill="1" applyBorder="1" applyAlignment="1">
      <alignment horizontal="right"/>
    </xf>
    <xf numFmtId="170" fontId="25" fillId="0" borderId="23" xfId="10" applyNumberFormat="1" applyFont="1" applyFill="1" applyBorder="1" applyAlignment="1">
      <alignment horizontal="right"/>
    </xf>
    <xf numFmtId="0" fontId="25" fillId="0" borderId="12" xfId="2" applyFont="1" applyFill="1" applyBorder="1" applyAlignment="1">
      <alignment horizontal="center"/>
    </xf>
    <xf numFmtId="169" fontId="25" fillId="0" borderId="52" xfId="10" applyNumberFormat="1" applyFont="1" applyFill="1" applyBorder="1" applyAlignment="1">
      <alignment horizontal="right"/>
    </xf>
    <xf numFmtId="0" fontId="25" fillId="0" borderId="12" xfId="2" applyFont="1" applyFill="1" applyBorder="1" applyAlignment="1">
      <alignment horizontal="right"/>
    </xf>
    <xf numFmtId="169" fontId="25" fillId="0" borderId="12" xfId="10" applyNumberFormat="1" applyFont="1" applyFill="1" applyBorder="1" applyAlignment="1">
      <alignment horizontal="right"/>
    </xf>
    <xf numFmtId="169" fontId="39" fillId="0" borderId="12" xfId="10" applyNumberFormat="1" applyFont="1" applyFill="1" applyBorder="1" applyAlignment="1">
      <alignment horizontal="right"/>
    </xf>
    <xf numFmtId="170" fontId="25" fillId="0" borderId="47" xfId="10" applyNumberFormat="1" applyFont="1" applyFill="1" applyBorder="1" applyAlignment="1">
      <alignment horizontal="right"/>
    </xf>
    <xf numFmtId="170" fontId="25" fillId="0" borderId="47" xfId="11" applyNumberFormat="1" applyFont="1" applyFill="1" applyBorder="1" applyAlignment="1">
      <alignment horizontal="right"/>
    </xf>
    <xf numFmtId="3" fontId="25" fillId="0" borderId="0" xfId="2" applyNumberFormat="1" applyFont="1" applyFill="1" applyBorder="1" applyAlignment="1">
      <alignment horizontal="center"/>
    </xf>
    <xf numFmtId="169" fontId="25" fillId="0" borderId="16" xfId="10" applyNumberFormat="1" applyFont="1" applyFill="1" applyBorder="1" applyAlignment="1">
      <alignment horizontal="right"/>
    </xf>
    <xf numFmtId="169" fontId="25" fillId="0" borderId="12" xfId="11" applyNumberFormat="1" applyFont="1" applyFill="1" applyBorder="1" applyAlignment="1">
      <alignment horizontal="right"/>
    </xf>
    <xf numFmtId="0" fontId="25" fillId="0" borderId="60" xfId="2" applyFont="1" applyFill="1" applyBorder="1" applyAlignment="1">
      <alignment horizontal="right"/>
    </xf>
    <xf numFmtId="170" fontId="38" fillId="0" borderId="6" xfId="10" applyNumberFormat="1" applyFont="1" applyFill="1" applyBorder="1" applyAlignment="1">
      <alignment horizontal="right"/>
    </xf>
    <xf numFmtId="170" fontId="38" fillId="0" borderId="23" xfId="10" applyNumberFormat="1" applyFont="1" applyFill="1" applyBorder="1" applyAlignment="1">
      <alignment horizontal="right"/>
    </xf>
    <xf numFmtId="3" fontId="25" fillId="0" borderId="43" xfId="2" applyNumberFormat="1" applyFont="1" applyFill="1" applyBorder="1"/>
    <xf numFmtId="0" fontId="25" fillId="0" borderId="19" xfId="2" applyFont="1" applyFill="1" applyBorder="1" applyAlignment="1">
      <alignment horizontal="right"/>
    </xf>
    <xf numFmtId="170" fontId="38" fillId="0" borderId="19" xfId="2" applyNumberFormat="1" applyFont="1" applyFill="1" applyBorder="1" applyAlignment="1">
      <alignment horizontal="right"/>
    </xf>
    <xf numFmtId="169" fontId="25" fillId="0" borderId="41" xfId="10" applyNumberFormat="1" applyFont="1" applyFill="1" applyBorder="1" applyAlignment="1">
      <alignment horizontal="right"/>
    </xf>
    <xf numFmtId="0" fontId="25" fillId="0" borderId="38" xfId="2" applyFont="1" applyFill="1" applyBorder="1" applyAlignment="1">
      <alignment horizontal="right"/>
    </xf>
    <xf numFmtId="3" fontId="40" fillId="2" borderId="0" xfId="2" applyNumberFormat="1" applyFont="1" applyFill="1" applyBorder="1"/>
    <xf numFmtId="3" fontId="41" fillId="0" borderId="0" xfId="2" applyNumberFormat="1" applyFont="1" applyFill="1" applyBorder="1"/>
    <xf numFmtId="170" fontId="25" fillId="0" borderId="0" xfId="2" applyNumberFormat="1" applyFont="1" applyFill="1"/>
    <xf numFmtId="0" fontId="25" fillId="0" borderId="7" xfId="2" applyFont="1" applyFill="1" applyBorder="1" applyAlignment="1">
      <alignment horizontal="center"/>
    </xf>
    <xf numFmtId="170" fontId="38" fillId="0" borderId="23" xfId="2" applyNumberFormat="1" applyFont="1" applyFill="1" applyBorder="1" applyAlignment="1">
      <alignment horizontal="right"/>
    </xf>
    <xf numFmtId="0" fontId="25" fillId="0" borderId="4" xfId="2" applyFont="1" applyFill="1" applyBorder="1"/>
    <xf numFmtId="3" fontId="38" fillId="0" borderId="7" xfId="2" applyNumberFormat="1" applyFont="1" applyFill="1" applyBorder="1" applyAlignment="1">
      <alignment horizontal="center"/>
    </xf>
    <xf numFmtId="169" fontId="38" fillId="0" borderId="52" xfId="10" applyNumberFormat="1" applyFont="1" applyFill="1" applyBorder="1" applyAlignment="1">
      <alignment horizontal="right"/>
    </xf>
    <xf numFmtId="3" fontId="25" fillId="0" borderId="15" xfId="2" applyNumberFormat="1" applyFont="1" applyFill="1" applyBorder="1" applyAlignment="1">
      <alignment horizontal="center"/>
    </xf>
    <xf numFmtId="3" fontId="38" fillId="0" borderId="15" xfId="2" applyNumberFormat="1" applyFont="1" applyFill="1" applyBorder="1" applyAlignment="1">
      <alignment horizontal="center"/>
    </xf>
    <xf numFmtId="3" fontId="38" fillId="0" borderId="16" xfId="2" applyNumberFormat="1" applyFont="1" applyFill="1" applyBorder="1" applyAlignment="1">
      <alignment horizontal="center"/>
    </xf>
    <xf numFmtId="170" fontId="38" fillId="2" borderId="6" xfId="10" applyNumberFormat="1" applyFont="1" applyFill="1" applyBorder="1" applyAlignment="1">
      <alignment horizontal="right"/>
    </xf>
    <xf numFmtId="170" fontId="38" fillId="2" borderId="23" xfId="10" applyNumberFormat="1" applyFont="1" applyFill="1" applyBorder="1" applyAlignment="1">
      <alignment horizontal="right"/>
    </xf>
    <xf numFmtId="169" fontId="38" fillId="0" borderId="38" xfId="2" applyNumberFormat="1" applyFont="1" applyFill="1" applyBorder="1" applyAlignment="1">
      <alignment horizontal="right"/>
    </xf>
    <xf numFmtId="3" fontId="38" fillId="0" borderId="19" xfId="2" applyNumberFormat="1" applyFont="1" applyFill="1" applyBorder="1"/>
    <xf numFmtId="165" fontId="38" fillId="0" borderId="19" xfId="2" applyNumberFormat="1" applyFont="1" applyFill="1" applyBorder="1"/>
    <xf numFmtId="3" fontId="42" fillId="0" borderId="12" xfId="2" applyNumberFormat="1" applyFont="1" applyFill="1" applyBorder="1" applyAlignment="1">
      <alignment horizontal="center"/>
    </xf>
    <xf numFmtId="169" fontId="25" fillId="2" borderId="38" xfId="2" applyNumberFormat="1" applyFont="1" applyFill="1" applyBorder="1" applyAlignment="1">
      <alignment horizontal="right"/>
    </xf>
    <xf numFmtId="3" fontId="38" fillId="0" borderId="0" xfId="2" applyNumberFormat="1" applyFont="1" applyFill="1" applyBorder="1" applyAlignment="1">
      <alignment horizontal="center"/>
    </xf>
    <xf numFmtId="3" fontId="38" fillId="0" borderId="19" xfId="2" applyNumberFormat="1" applyFont="1" applyFill="1" applyBorder="1" applyAlignment="1">
      <alignment horizontal="center"/>
    </xf>
    <xf numFmtId="165" fontId="25" fillId="0" borderId="19" xfId="2" applyNumberFormat="1" applyFont="1" applyFill="1" applyBorder="1"/>
    <xf numFmtId="3" fontId="25" fillId="0" borderId="1" xfId="2" applyNumberFormat="1" applyFont="1" applyFill="1" applyBorder="1" applyAlignment="1">
      <alignment horizontal="center"/>
    </xf>
    <xf numFmtId="3" fontId="25" fillId="0" borderId="0" xfId="2" applyNumberFormat="1" applyFont="1" applyFill="1" applyBorder="1" applyAlignment="1">
      <alignment horizontal="left"/>
    </xf>
    <xf numFmtId="169" fontId="38" fillId="2" borderId="38" xfId="2" applyNumberFormat="1" applyFont="1" applyFill="1" applyBorder="1" applyAlignment="1">
      <alignment horizontal="right"/>
    </xf>
    <xf numFmtId="3" fontId="41" fillId="0" borderId="0" xfId="2" applyNumberFormat="1" applyFont="1" applyFill="1" applyBorder="1" applyAlignment="1">
      <alignment horizontal="left"/>
    </xf>
    <xf numFmtId="3" fontId="42" fillId="0" borderId="0" xfId="2" applyNumberFormat="1" applyFont="1" applyFill="1" applyBorder="1" applyAlignment="1">
      <alignment horizontal="center"/>
    </xf>
    <xf numFmtId="3" fontId="42" fillId="0" borderId="19" xfId="2" applyNumberFormat="1" applyFont="1" applyFill="1" applyBorder="1" applyAlignment="1">
      <alignment horizontal="center"/>
    </xf>
    <xf numFmtId="0" fontId="25" fillId="0" borderId="11" xfId="2" applyFont="1" applyFill="1" applyBorder="1"/>
    <xf numFmtId="3" fontId="25" fillId="0" borderId="34" xfId="2" applyNumberFormat="1" applyFont="1" applyFill="1" applyBorder="1" applyAlignment="1">
      <alignment horizontal="left"/>
    </xf>
    <xf numFmtId="3" fontId="38" fillId="0" borderId="33" xfId="2" applyNumberFormat="1" applyFont="1" applyFill="1" applyBorder="1" applyAlignment="1">
      <alignment horizontal="center"/>
    </xf>
    <xf numFmtId="169" fontId="25" fillId="0" borderId="33" xfId="2" quotePrefix="1" applyNumberFormat="1" applyFont="1" applyFill="1" applyBorder="1" applyAlignment="1">
      <alignment horizontal="right"/>
    </xf>
    <xf numFmtId="3" fontId="25" fillId="0" borderId="20" xfId="2" applyNumberFormat="1" applyFont="1" applyFill="1" applyBorder="1"/>
    <xf numFmtId="3" fontId="38" fillId="0" borderId="20" xfId="2" applyNumberFormat="1" applyFont="1" applyFill="1" applyBorder="1" applyAlignment="1">
      <alignment horizontal="center"/>
    </xf>
    <xf numFmtId="3" fontId="38" fillId="0" borderId="21" xfId="2" applyNumberFormat="1" applyFont="1" applyFill="1" applyBorder="1" applyAlignment="1">
      <alignment horizontal="center"/>
    </xf>
    <xf numFmtId="165" fontId="25" fillId="0" borderId="21" xfId="2" applyNumberFormat="1" applyFont="1" applyFill="1" applyBorder="1"/>
    <xf numFmtId="3" fontId="25" fillId="0" borderId="0" xfId="2" applyNumberFormat="1" applyFont="1" applyFill="1" applyBorder="1" applyAlignment="1">
      <alignment horizontal="centerContinuous"/>
    </xf>
    <xf numFmtId="3" fontId="25" fillId="0" borderId="0" xfId="2" applyNumberFormat="1" applyFont="1" applyFill="1"/>
    <xf numFmtId="3" fontId="25" fillId="0" borderId="0" xfId="2" applyNumberFormat="1" applyFont="1" applyFill="1" applyAlignment="1">
      <alignment horizontal="center"/>
    </xf>
    <xf numFmtId="3" fontId="38" fillId="0" borderId="0" xfId="2" applyNumberFormat="1" applyFont="1" applyFill="1" applyAlignment="1">
      <alignment horizontal="center"/>
    </xf>
    <xf numFmtId="3" fontId="9" fillId="0" borderId="0" xfId="2" applyNumberFormat="1" applyFont="1" applyFill="1" applyBorder="1"/>
    <xf numFmtId="0" fontId="4" fillId="0" borderId="12" xfId="2" applyFont="1" applyFill="1" applyBorder="1" applyAlignment="1">
      <alignment horizontal="right"/>
    </xf>
    <xf numFmtId="170" fontId="38" fillId="0" borderId="19" xfId="10" applyNumberFormat="1" applyFont="1" applyFill="1" applyBorder="1" applyAlignment="1">
      <alignment horizontal="right"/>
    </xf>
    <xf numFmtId="0" fontId="25" fillId="0" borderId="12" xfId="2" applyFont="1" applyFill="1" applyBorder="1"/>
    <xf numFmtId="170" fontId="25" fillId="0" borderId="60" xfId="10" applyNumberFormat="1" applyFont="1" applyFill="1" applyBorder="1" applyAlignment="1">
      <alignment horizontal="right"/>
    </xf>
    <xf numFmtId="0" fontId="38" fillId="0" borderId="0" xfId="2" applyFont="1" applyFill="1" applyBorder="1"/>
    <xf numFmtId="169" fontId="38" fillId="0" borderId="6" xfId="10" applyNumberFormat="1" applyFont="1" applyFill="1" applyBorder="1" applyAlignment="1">
      <alignment horizontal="right"/>
    </xf>
    <xf numFmtId="3" fontId="38" fillId="0" borderId="12" xfId="2" applyNumberFormat="1" applyFont="1" applyFill="1" applyBorder="1" applyAlignment="1">
      <alignment horizontal="right"/>
    </xf>
    <xf numFmtId="169" fontId="38" fillId="0" borderId="12" xfId="10" applyNumberFormat="1" applyFont="1" applyFill="1" applyBorder="1" applyAlignment="1">
      <alignment horizontal="right"/>
    </xf>
    <xf numFmtId="3" fontId="38" fillId="0" borderId="6" xfId="2" applyNumberFormat="1" applyFont="1" applyFill="1" applyBorder="1" applyAlignment="1">
      <alignment horizontal="center"/>
    </xf>
    <xf numFmtId="0" fontId="38" fillId="0" borderId="19" xfId="2" applyFont="1" applyFill="1" applyBorder="1" applyAlignment="1">
      <alignment horizontal="center"/>
    </xf>
    <xf numFmtId="3" fontId="25" fillId="0" borderId="8" xfId="2" applyNumberFormat="1" applyFont="1" applyFill="1" applyBorder="1"/>
    <xf numFmtId="3" fontId="25" fillId="0" borderId="10" xfId="2" applyNumberFormat="1" applyFont="1" applyFill="1" applyBorder="1"/>
    <xf numFmtId="3" fontId="25" fillId="2" borderId="0" xfId="2" applyNumberFormat="1" applyFont="1" applyFill="1" applyBorder="1"/>
    <xf numFmtId="170" fontId="38" fillId="2" borderId="19" xfId="10" applyNumberFormat="1" applyFont="1" applyFill="1" applyBorder="1" applyAlignment="1">
      <alignment horizontal="right"/>
    </xf>
    <xf numFmtId="169" fontId="4" fillId="0" borderId="0" xfId="5" applyNumberFormat="1" applyFont="1" applyFill="1" applyBorder="1"/>
    <xf numFmtId="3" fontId="40" fillId="0" borderId="0" xfId="2" applyNumberFormat="1" applyFont="1" applyFill="1" applyBorder="1"/>
    <xf numFmtId="3" fontId="46" fillId="0" borderId="12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25" fillId="0" borderId="10" xfId="2" applyNumberFormat="1" applyFont="1" applyFill="1" applyBorder="1" applyAlignment="1">
      <alignment horizontal="center"/>
    </xf>
    <xf numFmtId="169" fontId="6" fillId="0" borderId="9" xfId="4" applyNumberFormat="1" applyFont="1" applyFill="1" applyBorder="1" applyAlignment="1">
      <alignment horizontal="right"/>
    </xf>
    <xf numFmtId="169" fontId="6" fillId="0" borderId="32" xfId="4" applyNumberFormat="1" applyFont="1" applyFill="1" applyBorder="1" applyAlignment="1">
      <alignment horizontal="right"/>
    </xf>
    <xf numFmtId="169" fontId="6" fillId="0" borderId="17" xfId="4" applyNumberFormat="1" applyFont="1" applyFill="1" applyBorder="1" applyAlignment="1">
      <alignment horizontal="right"/>
    </xf>
    <xf numFmtId="0" fontId="14" fillId="0" borderId="32" xfId="5" applyFont="1" applyFill="1" applyBorder="1"/>
    <xf numFmtId="0" fontId="4" fillId="0" borderId="12" xfId="2" applyFont="1" applyFill="1" applyBorder="1"/>
    <xf numFmtId="168" fontId="6" fillId="0" borderId="31" xfId="2" applyNumberFormat="1" applyFont="1" applyFill="1" applyBorder="1" applyAlignment="1">
      <alignment horizontal="right" vertical="top" wrapText="1"/>
    </xf>
    <xf numFmtId="168" fontId="6" fillId="0" borderId="18" xfId="2" applyNumberFormat="1" applyFont="1" applyFill="1" applyBorder="1" applyAlignment="1">
      <alignment horizontal="right" vertical="top" wrapText="1"/>
    </xf>
    <xf numFmtId="168" fontId="6" fillId="0" borderId="40" xfId="2" applyNumberFormat="1" applyFont="1" applyFill="1" applyBorder="1" applyAlignment="1">
      <alignment horizontal="right" vertical="top" wrapText="1"/>
    </xf>
    <xf numFmtId="0" fontId="38" fillId="0" borderId="0" xfId="2" applyFont="1" applyFill="1" applyAlignment="1">
      <alignment horizontal="center"/>
    </xf>
    <xf numFmtId="0" fontId="25" fillId="0" borderId="0" xfId="2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6" fillId="0" borderId="26" xfId="4" applyFont="1" applyFill="1" applyBorder="1" applyAlignment="1">
      <alignment horizontal="left" wrapText="1"/>
    </xf>
    <xf numFmtId="0" fontId="38" fillId="0" borderId="38" xfId="2" applyFont="1" applyFill="1" applyBorder="1" applyAlignment="1">
      <alignment horizontal="center"/>
    </xf>
    <xf numFmtId="3" fontId="38" fillId="0" borderId="38" xfId="2" applyNumberFormat="1" applyFont="1" applyFill="1" applyBorder="1" applyAlignment="1">
      <alignment horizontal="center"/>
    </xf>
    <xf numFmtId="3" fontId="6" fillId="0" borderId="38" xfId="2" applyNumberFormat="1" applyFont="1" applyFill="1" applyBorder="1" applyAlignment="1">
      <alignment horizontal="center"/>
    </xf>
    <xf numFmtId="170" fontId="38" fillId="2" borderId="60" xfId="10" applyNumberFormat="1" applyFont="1" applyFill="1" applyBorder="1" applyAlignment="1">
      <alignment horizontal="right"/>
    </xf>
    <xf numFmtId="0" fontId="6" fillId="0" borderId="10" xfId="4" applyFont="1" applyFill="1" applyBorder="1" applyAlignment="1">
      <alignment horizontal="center"/>
    </xf>
    <xf numFmtId="0" fontId="6" fillId="0" borderId="22" xfId="4" applyFont="1" applyFill="1" applyBorder="1" applyAlignment="1">
      <alignment horizontal="center" wrapText="1"/>
    </xf>
    <xf numFmtId="0" fontId="6" fillId="0" borderId="43" xfId="4" applyFont="1" applyFill="1" applyBorder="1" applyAlignment="1">
      <alignment horizontal="center"/>
    </xf>
    <xf numFmtId="0" fontId="6" fillId="0" borderId="57" xfId="4" applyFont="1" applyFill="1" applyBorder="1" applyAlignment="1">
      <alignment horizontal="center"/>
    </xf>
    <xf numFmtId="169" fontId="39" fillId="0" borderId="38" xfId="10" applyNumberFormat="1" applyFont="1" applyFill="1" applyBorder="1" applyAlignment="1">
      <alignment horizontal="right"/>
    </xf>
    <xf numFmtId="169" fontId="25" fillId="0" borderId="39" xfId="10" applyNumberFormat="1" applyFont="1" applyFill="1" applyBorder="1" applyAlignment="1">
      <alignment horizontal="right"/>
    </xf>
    <xf numFmtId="169" fontId="25" fillId="0" borderId="38" xfId="11" applyNumberFormat="1" applyFont="1" applyFill="1" applyBorder="1" applyAlignment="1">
      <alignment horizontal="right"/>
    </xf>
    <xf numFmtId="169" fontId="38" fillId="0" borderId="16" xfId="10" applyNumberFormat="1" applyFont="1" applyFill="1" applyBorder="1" applyAlignment="1">
      <alignment horizontal="right"/>
    </xf>
    <xf numFmtId="169" fontId="4" fillId="0" borderId="12" xfId="10" applyNumberFormat="1" applyFont="1" applyFill="1" applyBorder="1" applyAlignment="1">
      <alignment horizontal="right"/>
    </xf>
    <xf numFmtId="0" fontId="38" fillId="0" borderId="56" xfId="2" applyFont="1" applyFill="1" applyBorder="1" applyAlignment="1">
      <alignment horizontal="center"/>
    </xf>
    <xf numFmtId="0" fontId="25" fillId="0" borderId="19" xfId="2" applyFont="1" applyFill="1" applyBorder="1"/>
    <xf numFmtId="3" fontId="25" fillId="0" borderId="19" xfId="2" applyNumberFormat="1" applyFont="1" applyFill="1" applyBorder="1" applyAlignment="1">
      <alignment horizontal="right"/>
    </xf>
    <xf numFmtId="170" fontId="38" fillId="0" borderId="6" xfId="2" applyNumberFormat="1" applyFont="1" applyFill="1" applyBorder="1" applyAlignment="1">
      <alignment horizontal="right"/>
    </xf>
    <xf numFmtId="0" fontId="4" fillId="0" borderId="0" xfId="4" applyFont="1" applyFill="1" applyBorder="1"/>
    <xf numFmtId="167" fontId="4" fillId="0" borderId="0" xfId="4" applyNumberFormat="1" applyFont="1" applyFill="1" applyBorder="1"/>
    <xf numFmtId="167" fontId="4" fillId="0" borderId="0" xfId="4" applyNumberFormat="1" applyFont="1" applyFill="1" applyBorder="1" applyAlignment="1">
      <alignment horizontal="right"/>
    </xf>
    <xf numFmtId="167" fontId="6" fillId="0" borderId="0" xfId="4" applyNumberFormat="1" applyFont="1" applyFill="1" applyBorder="1" applyAlignment="1">
      <alignment horizontal="center"/>
    </xf>
    <xf numFmtId="167" fontId="4" fillId="0" borderId="0" xfId="4" applyNumberFormat="1" applyFont="1" applyFill="1" applyBorder="1" applyAlignment="1">
      <alignment horizontal="center"/>
    </xf>
    <xf numFmtId="167" fontId="6" fillId="0" borderId="0" xfId="4" applyNumberFormat="1" applyFont="1" applyFill="1" applyBorder="1" applyAlignment="1">
      <alignment horizontal="right"/>
    </xf>
    <xf numFmtId="169" fontId="6" fillId="2" borderId="18" xfId="4" applyNumberFormat="1" applyFont="1" applyFill="1" applyBorder="1" applyAlignment="1">
      <alignment horizontal="right"/>
    </xf>
    <xf numFmtId="14" fontId="6" fillId="0" borderId="14" xfId="4" applyNumberFormat="1" applyFont="1" applyFill="1" applyBorder="1" applyAlignment="1">
      <alignment horizontal="center" wrapText="1"/>
    </xf>
    <xf numFmtId="0" fontId="6" fillId="0" borderId="0" xfId="2" applyFont="1" applyFill="1" applyBorder="1"/>
    <xf numFmtId="0" fontId="4" fillId="0" borderId="0" xfId="2" applyFont="1" applyFill="1" applyBorder="1" applyAlignment="1">
      <alignment horizontal="left" wrapText="1"/>
    </xf>
    <xf numFmtId="0" fontId="6" fillId="0" borderId="12" xfId="2" applyFont="1" applyFill="1" applyBorder="1"/>
    <xf numFmtId="0" fontId="4" fillId="0" borderId="12" xfId="2" applyFont="1" applyFill="1" applyBorder="1" applyAlignment="1">
      <alignment horizontal="left" wrapText="1"/>
    </xf>
    <xf numFmtId="0" fontId="6" fillId="0" borderId="33" xfId="2" applyFont="1" applyFill="1" applyBorder="1" applyAlignment="1">
      <alignment horizontal="center"/>
    </xf>
    <xf numFmtId="0" fontId="4" fillId="0" borderId="32" xfId="2" applyFont="1" applyFill="1" applyBorder="1"/>
    <xf numFmtId="172" fontId="4" fillId="0" borderId="19" xfId="2" applyNumberFormat="1" applyFont="1" applyFill="1" applyBorder="1"/>
    <xf numFmtId="0" fontId="38" fillId="0" borderId="32" xfId="2" applyFont="1" applyFill="1" applyBorder="1" applyAlignment="1">
      <alignment horizontal="center"/>
    </xf>
    <xf numFmtId="0" fontId="38" fillId="0" borderId="0" xfId="2" applyFont="1" applyFill="1"/>
    <xf numFmtId="0" fontId="38" fillId="0" borderId="18" xfId="2" applyFont="1" applyFill="1" applyBorder="1" applyAlignment="1">
      <alignment horizontal="center"/>
    </xf>
    <xf numFmtId="0" fontId="8" fillId="0" borderId="0" xfId="2" applyFont="1" applyFill="1" applyAlignment="1">
      <alignment horizontal="center"/>
    </xf>
    <xf numFmtId="0" fontId="20" fillId="0" borderId="0" xfId="2" applyFont="1" applyFill="1" applyAlignment="1">
      <alignment horizontal="center"/>
    </xf>
    <xf numFmtId="0" fontId="38" fillId="0" borderId="10" xfId="2" applyFont="1" applyFill="1" applyBorder="1" applyAlignment="1">
      <alignment horizontal="center"/>
    </xf>
    <xf numFmtId="0" fontId="38" fillId="0" borderId="22" xfId="2" applyFont="1" applyFill="1" applyBorder="1" applyAlignment="1">
      <alignment horizontal="center"/>
    </xf>
    <xf numFmtId="170" fontId="25" fillId="0" borderId="18" xfId="10" applyNumberFormat="1" applyFont="1" applyFill="1" applyBorder="1" applyAlignment="1">
      <alignment horizontal="right"/>
    </xf>
    <xf numFmtId="170" fontId="38" fillId="0" borderId="9" xfId="10" applyNumberFormat="1" applyFont="1" applyFill="1" applyBorder="1" applyAlignment="1">
      <alignment horizontal="right"/>
    </xf>
    <xf numFmtId="170" fontId="38" fillId="0" borderId="18" xfId="10" applyNumberFormat="1" applyFont="1" applyFill="1" applyBorder="1" applyAlignment="1">
      <alignment horizontal="right"/>
    </xf>
    <xf numFmtId="170" fontId="25" fillId="0" borderId="18" xfId="11" applyNumberFormat="1" applyFont="1" applyFill="1" applyBorder="1" applyAlignment="1">
      <alignment horizontal="right"/>
    </xf>
    <xf numFmtId="0" fontId="25" fillId="0" borderId="18" xfId="2" applyFont="1" applyFill="1" applyBorder="1" applyAlignment="1">
      <alignment horizontal="right"/>
    </xf>
    <xf numFmtId="170" fontId="38" fillId="0" borderId="18" xfId="2" applyNumberFormat="1" applyFont="1" applyFill="1" applyBorder="1" applyAlignment="1">
      <alignment horizontal="right"/>
    </xf>
    <xf numFmtId="3" fontId="25" fillId="0" borderId="18" xfId="2" applyNumberFormat="1" applyFont="1" applyFill="1" applyBorder="1" applyAlignment="1">
      <alignment horizontal="right"/>
    </xf>
    <xf numFmtId="170" fontId="38" fillId="0" borderId="9" xfId="2" applyNumberFormat="1" applyFont="1" applyFill="1" applyBorder="1" applyAlignment="1">
      <alignment horizontal="right"/>
    </xf>
    <xf numFmtId="170" fontId="38" fillId="2" borderId="9" xfId="10" applyNumberFormat="1" applyFont="1" applyFill="1" applyBorder="1" applyAlignment="1">
      <alignment horizontal="right"/>
    </xf>
    <xf numFmtId="0" fontId="25" fillId="0" borderId="18" xfId="2" applyFont="1" applyFill="1" applyBorder="1"/>
    <xf numFmtId="170" fontId="25" fillId="0" borderId="12" xfId="10" applyNumberFormat="1" applyFont="1" applyFill="1" applyBorder="1" applyAlignment="1">
      <alignment horizontal="right"/>
    </xf>
    <xf numFmtId="170" fontId="25" fillId="0" borderId="16" xfId="10" applyNumberFormat="1" applyFont="1" applyFill="1" applyBorder="1" applyAlignment="1">
      <alignment horizontal="right"/>
    </xf>
    <xf numFmtId="170" fontId="38" fillId="0" borderId="12" xfId="10" applyNumberFormat="1" applyFont="1" applyFill="1" applyBorder="1" applyAlignment="1">
      <alignment horizontal="right"/>
    </xf>
    <xf numFmtId="3" fontId="25" fillId="0" borderId="12" xfId="2" applyNumberFormat="1" applyFont="1" applyFill="1" applyBorder="1" applyAlignment="1">
      <alignment horizontal="right"/>
    </xf>
    <xf numFmtId="169" fontId="6" fillId="0" borderId="19" xfId="4" applyNumberFormat="1" applyFont="1" applyFill="1" applyBorder="1" applyAlignment="1">
      <alignment horizontal="right"/>
    </xf>
    <xf numFmtId="169" fontId="4" fillId="0" borderId="19" xfId="4" applyNumberFormat="1" applyFont="1" applyFill="1" applyBorder="1" applyAlignment="1">
      <alignment horizontal="right"/>
    </xf>
    <xf numFmtId="169" fontId="6" fillId="0" borderId="12" xfId="4" applyNumberFormat="1" applyFont="1" applyFill="1" applyBorder="1" applyAlignment="1">
      <alignment horizontal="right"/>
    </xf>
    <xf numFmtId="169" fontId="4" fillId="0" borderId="12" xfId="4" applyNumberFormat="1" applyFont="1" applyFill="1" applyBorder="1" applyAlignment="1">
      <alignment horizontal="right"/>
    </xf>
    <xf numFmtId="169" fontId="6" fillId="2" borderId="19" xfId="4" applyNumberFormat="1" applyFont="1" applyFill="1" applyBorder="1" applyAlignment="1">
      <alignment horizontal="right"/>
    </xf>
    <xf numFmtId="169" fontId="6" fillId="2" borderId="12" xfId="4" applyNumberFormat="1" applyFont="1" applyFill="1" applyBorder="1" applyAlignment="1">
      <alignment horizontal="right"/>
    </xf>
    <xf numFmtId="168" fontId="4" fillId="0" borderId="39" xfId="2" applyNumberFormat="1" applyFont="1" applyFill="1" applyBorder="1" applyAlignment="1">
      <alignment horizontal="right" vertical="top" wrapText="1"/>
    </xf>
    <xf numFmtId="168" fontId="4" fillId="0" borderId="28" xfId="2" applyNumberFormat="1" applyFont="1" applyFill="1" applyBorder="1" applyAlignment="1">
      <alignment horizontal="right" wrapText="1"/>
    </xf>
    <xf numFmtId="169" fontId="25" fillId="0" borderId="38" xfId="2" applyNumberFormat="1" applyFont="1" applyFill="1" applyBorder="1" applyAlignment="1">
      <alignment horizontal="right"/>
    </xf>
    <xf numFmtId="170" fontId="40" fillId="0" borderId="47" xfId="10" applyNumberFormat="1" applyFont="1" applyFill="1" applyBorder="1" applyAlignment="1">
      <alignment horizontal="right"/>
    </xf>
    <xf numFmtId="0" fontId="38" fillId="0" borderId="60" xfId="2" applyFont="1" applyFill="1" applyBorder="1" applyAlignment="1">
      <alignment horizontal="center"/>
    </xf>
    <xf numFmtId="170" fontId="40" fillId="0" borderId="16" xfId="10" applyNumberFormat="1" applyFont="1" applyFill="1" applyBorder="1" applyAlignment="1">
      <alignment horizontal="right"/>
    </xf>
    <xf numFmtId="3" fontId="6" fillId="0" borderId="12" xfId="2" applyNumberFormat="1" applyFont="1" applyFill="1" applyBorder="1"/>
    <xf numFmtId="172" fontId="6" fillId="0" borderId="23" xfId="2" applyNumberFormat="1" applyFont="1" applyFill="1" applyBorder="1"/>
    <xf numFmtId="172" fontId="6" fillId="0" borderId="60" xfId="2" applyNumberFormat="1" applyFont="1" applyFill="1" applyBorder="1"/>
    <xf numFmtId="172" fontId="6" fillId="0" borderId="19" xfId="2" applyNumberFormat="1" applyFont="1" applyFill="1" applyBorder="1"/>
    <xf numFmtId="172" fontId="4" fillId="0" borderId="47" xfId="2" applyNumberFormat="1" applyFont="1" applyFill="1" applyBorder="1" applyAlignment="1">
      <alignment horizontal="right"/>
    </xf>
    <xf numFmtId="172" fontId="4" fillId="0" borderId="19" xfId="2" applyNumberFormat="1" applyFont="1" applyFill="1" applyBorder="1" applyAlignment="1">
      <alignment horizontal="right"/>
    </xf>
    <xf numFmtId="172" fontId="6" fillId="0" borderId="19" xfId="2" applyNumberFormat="1" applyFont="1" applyFill="1" applyBorder="1" applyAlignment="1">
      <alignment horizontal="right"/>
    </xf>
    <xf numFmtId="172" fontId="6" fillId="0" borderId="23" xfId="2" applyNumberFormat="1" applyFont="1" applyFill="1" applyBorder="1" applyAlignment="1">
      <alignment horizontal="right"/>
    </xf>
    <xf numFmtId="172" fontId="6" fillId="0" borderId="47" xfId="2" applyNumberFormat="1" applyFont="1" applyFill="1" applyBorder="1" applyAlignment="1">
      <alignment horizontal="right"/>
    </xf>
    <xf numFmtId="172" fontId="6" fillId="0" borderId="60" xfId="2" applyNumberFormat="1" applyFont="1" applyFill="1" applyBorder="1" applyAlignment="1">
      <alignment horizontal="right"/>
    </xf>
    <xf numFmtId="172" fontId="6" fillId="0" borderId="23" xfId="2" quotePrefix="1" applyNumberFormat="1" applyFont="1" applyFill="1" applyBorder="1" applyAlignment="1">
      <alignment horizontal="right"/>
    </xf>
    <xf numFmtId="172" fontId="4" fillId="0" borderId="19" xfId="2" quotePrefix="1" applyNumberFormat="1" applyFont="1" applyFill="1" applyBorder="1" applyAlignment="1">
      <alignment horizontal="right"/>
    </xf>
    <xf numFmtId="172" fontId="4" fillId="0" borderId="21" xfId="2" applyNumberFormat="1" applyFont="1" applyFill="1" applyBorder="1"/>
    <xf numFmtId="172" fontId="4" fillId="0" borderId="56" xfId="2" applyNumberFormat="1" applyFont="1" applyFill="1" applyBorder="1"/>
    <xf numFmtId="0" fontId="4" fillId="0" borderId="21" xfId="5" applyNumberFormat="1" applyFont="1" applyFill="1" applyBorder="1"/>
    <xf numFmtId="172" fontId="4" fillId="0" borderId="59" xfId="2" applyNumberFormat="1" applyFont="1" applyFill="1" applyBorder="1"/>
    <xf numFmtId="1" fontId="6" fillId="0" borderId="20" xfId="2" applyNumberFormat="1" applyFont="1" applyFill="1" applyBorder="1" applyAlignment="1">
      <alignment horizontal="center" vertical="center"/>
    </xf>
    <xf numFmtId="169" fontId="25" fillId="0" borderId="0" xfId="2" applyNumberFormat="1" applyFont="1" applyFill="1" applyBorder="1" applyAlignment="1">
      <alignment horizontal="right"/>
    </xf>
    <xf numFmtId="0" fontId="25" fillId="0" borderId="22" xfId="2" applyFont="1" applyFill="1" applyBorder="1"/>
    <xf numFmtId="169" fontId="6" fillId="0" borderId="12" xfId="2" applyNumberFormat="1" applyFont="1" applyFill="1" applyBorder="1"/>
    <xf numFmtId="168" fontId="6" fillId="0" borderId="52" xfId="2" applyNumberFormat="1" applyFont="1" applyFill="1" applyBorder="1" applyAlignment="1">
      <alignment horizontal="right" vertical="top" wrapText="1"/>
    </xf>
    <xf numFmtId="0" fontId="4" fillId="0" borderId="38" xfId="2" applyFont="1" applyFill="1" applyBorder="1"/>
    <xf numFmtId="172" fontId="6" fillId="0" borderId="6" xfId="2" applyNumberFormat="1" applyFont="1" applyFill="1" applyBorder="1"/>
    <xf numFmtId="0" fontId="8" fillId="0" borderId="38" xfId="2" applyFont="1" applyFill="1" applyBorder="1"/>
    <xf numFmtId="172" fontId="6" fillId="0" borderId="12" xfId="2" applyNumberFormat="1" applyFont="1" applyFill="1" applyBorder="1"/>
    <xf numFmtId="172" fontId="4" fillId="0" borderId="12" xfId="2" applyNumberFormat="1" applyFont="1" applyFill="1" applyBorder="1"/>
    <xf numFmtId="0" fontId="8" fillId="0" borderId="38" xfId="2" applyFont="1" applyFill="1" applyBorder="1" applyAlignment="1"/>
    <xf numFmtId="0" fontId="11" fillId="0" borderId="38" xfId="2" applyFont="1" applyFill="1" applyBorder="1"/>
    <xf numFmtId="172" fontId="4" fillId="0" borderId="12" xfId="2" applyNumberFormat="1" applyFont="1" applyFill="1" applyBorder="1" applyAlignment="1">
      <alignment horizontal="right"/>
    </xf>
    <xf numFmtId="0" fontId="11" fillId="0" borderId="22" xfId="2" applyFont="1" applyFill="1" applyBorder="1"/>
    <xf numFmtId="172" fontId="6" fillId="0" borderId="12" xfId="2" applyNumberFormat="1" applyFont="1" applyFill="1" applyBorder="1" applyAlignment="1">
      <alignment horizontal="right"/>
    </xf>
    <xf numFmtId="0" fontId="8" fillId="0" borderId="16" xfId="2" applyFont="1" applyFill="1" applyBorder="1"/>
    <xf numFmtId="0" fontId="8" fillId="0" borderId="22" xfId="2" applyFont="1" applyFill="1" applyBorder="1"/>
    <xf numFmtId="172" fontId="6" fillId="0" borderId="6" xfId="2" applyNumberFormat="1" applyFont="1" applyFill="1" applyBorder="1" applyAlignment="1">
      <alignment horizontal="right"/>
    </xf>
    <xf numFmtId="0" fontId="8" fillId="0" borderId="12" xfId="2" applyFont="1" applyFill="1" applyBorder="1"/>
    <xf numFmtId="172" fontId="6" fillId="0" borderId="6" xfId="2" quotePrefix="1" applyNumberFormat="1" applyFont="1" applyFill="1" applyBorder="1" applyAlignment="1">
      <alignment horizontal="right"/>
    </xf>
    <xf numFmtId="0" fontId="11" fillId="0" borderId="12" xfId="2" applyFont="1" applyFill="1" applyBorder="1"/>
    <xf numFmtId="0" fontId="8" fillId="0" borderId="33" xfId="2" applyFont="1" applyFill="1" applyBorder="1"/>
    <xf numFmtId="0" fontId="8" fillId="0" borderId="59" xfId="2" applyFont="1" applyFill="1" applyBorder="1"/>
    <xf numFmtId="0" fontId="11" fillId="0" borderId="46" xfId="2" applyFont="1" applyFill="1" applyBorder="1"/>
    <xf numFmtId="0" fontId="8" fillId="0" borderId="34" xfId="2" applyFont="1" applyFill="1" applyBorder="1"/>
    <xf numFmtId="172" fontId="4" fillId="0" borderId="0" xfId="5" applyNumberFormat="1" applyFont="1" applyFill="1"/>
    <xf numFmtId="0" fontId="38" fillId="0" borderId="0" xfId="2" applyFont="1" applyFill="1" applyAlignment="1">
      <alignment horizontal="center"/>
    </xf>
    <xf numFmtId="0" fontId="15" fillId="0" borderId="0" xfId="2" applyFont="1" applyFill="1" applyAlignment="1">
      <alignment horizontal="center"/>
    </xf>
    <xf numFmtId="0" fontId="25" fillId="0" borderId="0" xfId="2" applyFont="1" applyFill="1" applyAlignment="1">
      <alignment horizontal="center"/>
    </xf>
    <xf numFmtId="3" fontId="25" fillId="0" borderId="0" xfId="2" applyNumberFormat="1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 wrapText="1"/>
    </xf>
    <xf numFmtId="0" fontId="4" fillId="0" borderId="0" xfId="2" applyFont="1" applyFill="1" applyAlignment="1">
      <alignment horizontal="center"/>
    </xf>
    <xf numFmtId="0" fontId="6" fillId="0" borderId="32" xfId="4" applyNumberFormat="1" applyFont="1" applyFill="1" applyBorder="1" applyAlignment="1">
      <alignment horizontal="center" wrapText="1"/>
    </xf>
    <xf numFmtId="0" fontId="6" fillId="0" borderId="17" xfId="4" applyNumberFormat="1" applyFont="1" applyFill="1" applyBorder="1" applyAlignment="1">
      <alignment horizontal="center" wrapText="1"/>
    </xf>
    <xf numFmtId="0" fontId="6" fillId="0" borderId="54" xfId="4" applyFont="1" applyFill="1" applyBorder="1" applyAlignment="1">
      <alignment horizontal="center" wrapText="1"/>
    </xf>
    <xf numFmtId="0" fontId="6" fillId="0" borderId="10" xfId="4" applyFont="1" applyFill="1" applyBorder="1" applyAlignment="1">
      <alignment horizontal="center" wrapText="1"/>
    </xf>
    <xf numFmtId="0" fontId="6" fillId="0" borderId="28" xfId="4" applyFont="1" applyFill="1" applyBorder="1" applyAlignment="1">
      <alignment horizontal="center" wrapText="1"/>
    </xf>
    <xf numFmtId="0" fontId="4" fillId="0" borderId="25" xfId="2" applyFont="1" applyFill="1" applyBorder="1" applyAlignment="1">
      <alignment horizontal="center"/>
    </xf>
    <xf numFmtId="0" fontId="4" fillId="0" borderId="26" xfId="2" applyFont="1" applyFill="1" applyBorder="1" applyAlignment="1">
      <alignment horizontal="center"/>
    </xf>
    <xf numFmtId="0" fontId="4" fillId="0" borderId="35" xfId="2" applyFont="1" applyFill="1" applyBorder="1" applyAlignment="1">
      <alignment horizontal="center"/>
    </xf>
    <xf numFmtId="0" fontId="6" fillId="0" borderId="22" xfId="4" applyNumberFormat="1" applyFont="1" applyFill="1" applyBorder="1" applyAlignment="1">
      <alignment horizontal="center" wrapText="1"/>
    </xf>
    <xf numFmtId="0" fontId="6" fillId="0" borderId="16" xfId="4" applyNumberFormat="1" applyFont="1" applyFill="1" applyBorder="1" applyAlignment="1">
      <alignment horizontal="center" wrapText="1"/>
    </xf>
    <xf numFmtId="0" fontId="6" fillId="0" borderId="24" xfId="2" applyFont="1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8" fillId="0" borderId="0" xfId="5" applyFont="1" applyFill="1" applyAlignment="1">
      <alignment horizontal="center"/>
    </xf>
    <xf numFmtId="0" fontId="6" fillId="0" borderId="26" xfId="4" applyFont="1" applyFill="1" applyBorder="1" applyAlignment="1">
      <alignment horizontal="left" wrapText="1"/>
    </xf>
    <xf numFmtId="0" fontId="6" fillId="0" borderId="44" xfId="4" applyFont="1" applyFill="1" applyBorder="1" applyAlignment="1">
      <alignment horizontal="left" wrapText="1" indent="3"/>
    </xf>
    <xf numFmtId="0" fontId="6" fillId="0" borderId="35" xfId="4" applyFont="1" applyFill="1" applyBorder="1" applyAlignment="1">
      <alignment horizontal="left" wrapText="1" indent="3"/>
    </xf>
    <xf numFmtId="0" fontId="6" fillId="0" borderId="6" xfId="4" applyFont="1" applyFill="1" applyBorder="1" applyAlignment="1">
      <alignment horizontal="center" wrapText="1"/>
    </xf>
    <xf numFmtId="0" fontId="6" fillId="0" borderId="22" xfId="4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0" xfId="2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7" fillId="0" borderId="0" xfId="2" applyFont="1" applyFill="1" applyAlignment="1">
      <alignment horizontal="center" vertical="center" wrapText="1"/>
    </xf>
    <xf numFmtId="0" fontId="6" fillId="0" borderId="37" xfId="4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wrapText="1"/>
    </xf>
    <xf numFmtId="0" fontId="4" fillId="0" borderId="59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36" xfId="4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5" xfId="2" applyFont="1" applyFill="1" applyBorder="1" applyAlignment="1">
      <alignment horizontal="center" vertical="center" wrapText="1"/>
    </xf>
    <xf numFmtId="0" fontId="4" fillId="0" borderId="35" xfId="2" applyFont="1" applyFill="1" applyBorder="1" applyAlignment="1">
      <alignment horizontal="center" vertical="center" wrapText="1"/>
    </xf>
    <xf numFmtId="0" fontId="19" fillId="0" borderId="0" xfId="2" applyFont="1" applyFill="1" applyAlignment="1">
      <alignment horizontal="center" wrapText="1"/>
    </xf>
    <xf numFmtId="0" fontId="20" fillId="0" borderId="0" xfId="2" applyFont="1" applyFill="1" applyAlignment="1">
      <alignment horizontal="center"/>
    </xf>
    <xf numFmtId="0" fontId="21" fillId="0" borderId="0" xfId="2" applyFont="1" applyFill="1" applyAlignment="1">
      <alignment horizontal="center" wrapText="1"/>
    </xf>
    <xf numFmtId="0" fontId="21" fillId="0" borderId="0" xfId="2" applyFont="1" applyFill="1" applyAlignment="1">
      <alignment horizontal="center"/>
    </xf>
    <xf numFmtId="0" fontId="22" fillId="0" borderId="14" xfId="2" applyFont="1" applyFill="1" applyBorder="1" applyAlignment="1">
      <alignment horizontal="center" vertical="center"/>
    </xf>
    <xf numFmtId="0" fontId="22" fillId="0" borderId="17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top" wrapText="1"/>
    </xf>
    <xf numFmtId="0" fontId="6" fillId="0" borderId="27" xfId="2" applyFont="1" applyFill="1" applyBorder="1" applyAlignment="1">
      <alignment horizontal="center" vertical="top" wrapText="1"/>
    </xf>
    <xf numFmtId="0" fontId="10" fillId="0" borderId="0" xfId="5" applyFont="1" applyFill="1" applyAlignment="1">
      <alignment horizontal="center"/>
    </xf>
    <xf numFmtId="0" fontId="26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0" borderId="56" xfId="4" applyNumberFormat="1" applyFont="1" applyFill="1" applyBorder="1" applyAlignment="1">
      <alignment horizontal="center" vertical="center" wrapText="1"/>
    </xf>
    <xf numFmtId="0" fontId="4" fillId="0" borderId="47" xfId="0" applyNumberFormat="1" applyFont="1" applyFill="1" applyBorder="1" applyAlignment="1">
      <alignment horizontal="center" vertical="center" wrapText="1"/>
    </xf>
    <xf numFmtId="0" fontId="8" fillId="0" borderId="0" xfId="5" applyNumberFormat="1" applyFont="1" applyFill="1" applyAlignment="1">
      <alignment horizontal="center"/>
    </xf>
    <xf numFmtId="0" fontId="4" fillId="0" borderId="25" xfId="2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6" fillId="0" borderId="13" xfId="4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178" fontId="29" fillId="2" borderId="15" xfId="0" applyNumberFormat="1" applyFont="1" applyFill="1" applyBorder="1" applyAlignment="1">
      <alignment horizontal="center" vertical="center"/>
    </xf>
    <xf numFmtId="178" fontId="29" fillId="2" borderId="39" xfId="0" applyNumberFormat="1" applyFont="1" applyFill="1" applyBorder="1" applyAlignment="1">
      <alignment horizontal="center" vertical="center"/>
    </xf>
    <xf numFmtId="178" fontId="29" fillId="2" borderId="7" xfId="0" applyNumberFormat="1" applyFont="1" applyFill="1" applyBorder="1" applyAlignment="1">
      <alignment horizontal="center" vertical="center"/>
    </xf>
    <xf numFmtId="178" fontId="29" fillId="2" borderId="52" xfId="0" applyNumberFormat="1" applyFont="1" applyFill="1" applyBorder="1" applyAlignment="1">
      <alignment horizontal="center" vertical="center"/>
    </xf>
    <xf numFmtId="178" fontId="29" fillId="2" borderId="42" xfId="0" applyNumberFormat="1" applyFont="1" applyFill="1" applyBorder="1" applyAlignment="1">
      <alignment horizontal="center" vertical="center"/>
    </xf>
    <xf numFmtId="178" fontId="29" fillId="2" borderId="41" xfId="0" applyNumberFormat="1" applyFont="1" applyFill="1" applyBorder="1" applyAlignment="1">
      <alignment horizontal="center" vertical="center"/>
    </xf>
    <xf numFmtId="178" fontId="26" fillId="2" borderId="0" xfId="0" applyNumberFormat="1" applyFont="1" applyFill="1" applyBorder="1" applyAlignment="1">
      <alignment horizontal="center" vertical="center"/>
    </xf>
    <xf numFmtId="178" fontId="26" fillId="2" borderId="38" xfId="0" applyNumberFormat="1" applyFont="1" applyFill="1" applyBorder="1" applyAlignment="1">
      <alignment horizontal="center" vertical="center"/>
    </xf>
    <xf numFmtId="178" fontId="29" fillId="2" borderId="0" xfId="0" applyNumberFormat="1" applyFont="1" applyFill="1" applyBorder="1" applyAlignment="1">
      <alignment horizontal="center" vertical="center"/>
    </xf>
    <xf numFmtId="178" fontId="29" fillId="2" borderId="38" xfId="0" applyNumberFormat="1" applyFont="1" applyFill="1" applyBorder="1" applyAlignment="1">
      <alignment horizontal="center" vertical="center"/>
    </xf>
    <xf numFmtId="178" fontId="29" fillId="0" borderId="0" xfId="0" applyNumberFormat="1" applyFont="1" applyFill="1" applyBorder="1" applyAlignment="1">
      <alignment horizontal="center" vertical="center"/>
    </xf>
    <xf numFmtId="178" fontId="29" fillId="0" borderId="38" xfId="0" applyNumberFormat="1" applyFont="1" applyFill="1" applyBorder="1" applyAlignment="1">
      <alignment horizontal="center" vertical="center"/>
    </xf>
    <xf numFmtId="178" fontId="26" fillId="0" borderId="0" xfId="0" applyNumberFormat="1" applyFont="1" applyFill="1" applyBorder="1" applyAlignment="1">
      <alignment horizontal="center" vertical="center"/>
    </xf>
    <xf numFmtId="178" fontId="26" fillId="0" borderId="38" xfId="0" applyNumberFormat="1" applyFont="1" applyFill="1" applyBorder="1" applyAlignment="1">
      <alignment horizontal="center" vertical="center"/>
    </xf>
  </cellXfs>
  <cellStyles count="17">
    <cellStyle name="Comma 2" xfId="1" xr:uid="{00000000-0005-0000-0000-000000000000}"/>
    <cellStyle name="Comma 2 2" xfId="11" xr:uid="{00000000-0005-0000-0000-000001000000}"/>
    <cellStyle name="Comma 3" xfId="10" xr:uid="{00000000-0005-0000-0000-000002000000}"/>
    <cellStyle name="ESTILO.CASILLA" xfId="13" xr:uid="{00000000-0005-0000-0000-000003000000}"/>
    <cellStyle name="ESTILO.ENCABEZADO" xfId="16" xr:uid="{00000000-0005-0000-0000-000004000000}"/>
    <cellStyle name="ESTILO.EPIGRAFE" xfId="12" xr:uid="{00000000-0005-0000-0000-000005000000}"/>
    <cellStyle name="ESTILO.IMPORTESIN" xfId="9" xr:uid="{00000000-0005-0000-0000-000006000000}"/>
    <cellStyle name="ESTILO.IMPORTETXT" xfId="14" xr:uid="{00000000-0005-0000-0000-000007000000}"/>
    <cellStyle name="ESTILO.NOTA" xfId="15" xr:uid="{00000000-0005-0000-0000-000008000000}"/>
    <cellStyle name="Normal" xfId="0" builtinId="0"/>
    <cellStyle name="Normal 2" xfId="2" xr:uid="{00000000-0005-0000-0000-00000A000000}"/>
    <cellStyle name="Normal 3" xfId="3" xr:uid="{00000000-0005-0000-0000-00000B000000}"/>
    <cellStyle name="Normal_BCP_NIC" xfId="7" xr:uid="{00000000-0005-0000-0000-00000C000000}"/>
    <cellStyle name="Normal_C1_NIC" xfId="8" xr:uid="{00000000-0005-0000-0000-00000D000000}"/>
    <cellStyle name="Normal_PG CONSOLIDADA" xfId="4" xr:uid="{00000000-0005-0000-0000-00000E000000}"/>
    <cellStyle name="Normal_Sheet 2" xfId="5" xr:uid="{00000000-0005-0000-0000-00000F000000}"/>
    <cellStyle name="Percent 2" xfId="6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2:O166"/>
  <sheetViews>
    <sheetView showGridLines="0" tabSelected="1" zoomScale="60" zoomScaleNormal="60" zoomScaleSheetLayoutView="80" workbookViewId="0">
      <selection activeCell="I75" sqref="I75"/>
    </sheetView>
  </sheetViews>
  <sheetFormatPr defaultColWidth="9.109375" defaultRowHeight="13.8"/>
  <cols>
    <col min="1" max="1" width="6.109375" style="245" customWidth="1"/>
    <col min="2" max="2" width="0.6640625" style="245" customWidth="1"/>
    <col min="3" max="3" width="88.88671875" style="245" customWidth="1"/>
    <col min="4" max="4" width="6.33203125" style="247" bestFit="1" customWidth="1"/>
    <col min="5" max="5" width="17.5546875" style="360" customWidth="1"/>
    <col min="6" max="6" width="16.88671875" style="247" customWidth="1"/>
    <col min="7" max="7" width="16.88671875" style="245" hidden="1" customWidth="1"/>
    <col min="8" max="8" width="0.88671875" style="245" customWidth="1"/>
    <col min="9" max="9" width="80.21875" style="245" customWidth="1"/>
    <col min="10" max="10" width="8.5546875" style="247" bestFit="1" customWidth="1"/>
    <col min="11" max="11" width="15" style="360" customWidth="1"/>
    <col min="12" max="12" width="16.88671875" style="247" customWidth="1"/>
    <col min="13" max="13" width="16.88671875" style="245" hidden="1" customWidth="1"/>
    <col min="14" max="14" width="6.5546875" style="245" customWidth="1"/>
    <col min="15" max="16384" width="9.109375" style="245"/>
  </cols>
  <sheetData>
    <row r="2" spans="2:14">
      <c r="C2" s="471" t="s">
        <v>0</v>
      </c>
      <c r="D2" s="471"/>
      <c r="E2" s="471"/>
      <c r="F2" s="471"/>
      <c r="G2" s="471"/>
      <c r="H2" s="471"/>
      <c r="I2" s="471"/>
      <c r="J2" s="471"/>
      <c r="K2" s="471"/>
      <c r="L2" s="471"/>
      <c r="M2" s="471"/>
    </row>
    <row r="3" spans="2:14">
      <c r="C3" s="246"/>
      <c r="G3" s="246"/>
      <c r="H3" s="246"/>
      <c r="I3" s="246"/>
      <c r="M3" s="246"/>
    </row>
    <row r="4" spans="2:14">
      <c r="C4" s="472" t="s">
        <v>1</v>
      </c>
      <c r="D4" s="472"/>
      <c r="E4" s="472"/>
      <c r="F4" s="472"/>
      <c r="G4" s="472"/>
      <c r="H4" s="472"/>
      <c r="I4" s="472"/>
      <c r="J4" s="472"/>
      <c r="K4" s="472"/>
      <c r="L4" s="472"/>
      <c r="M4" s="472"/>
    </row>
    <row r="5" spans="2:14" ht="12.75" customHeight="1">
      <c r="C5" s="473" t="s">
        <v>2</v>
      </c>
      <c r="D5" s="473"/>
      <c r="E5" s="473"/>
      <c r="F5" s="473"/>
      <c r="G5" s="473"/>
      <c r="H5" s="473"/>
      <c r="I5" s="473"/>
      <c r="J5" s="473"/>
      <c r="K5" s="473"/>
      <c r="L5" s="473"/>
      <c r="M5" s="473"/>
    </row>
    <row r="6" spans="2:14" ht="12.75" customHeight="1" thickBot="1">
      <c r="C6" s="248"/>
      <c r="D6" s="248"/>
      <c r="E6" s="361"/>
      <c r="F6" s="248"/>
      <c r="G6" s="248"/>
      <c r="H6" s="248"/>
      <c r="I6" s="248"/>
      <c r="J6" s="248"/>
      <c r="K6" s="361"/>
      <c r="L6" s="248"/>
      <c r="M6" s="248"/>
    </row>
    <row r="7" spans="2:14" ht="12.75" customHeight="1">
      <c r="B7" s="249"/>
      <c r="C7" s="250"/>
      <c r="D7" s="251"/>
      <c r="E7" s="251"/>
      <c r="F7" s="251"/>
      <c r="G7" s="252"/>
      <c r="H7" s="250"/>
      <c r="I7" s="250"/>
      <c r="J7" s="251"/>
      <c r="K7" s="251"/>
      <c r="L7" s="377"/>
      <c r="M7" s="253"/>
    </row>
    <row r="8" spans="2:14" s="258" customFormat="1" ht="12.75" customHeight="1">
      <c r="B8" s="254"/>
      <c r="C8" s="255" t="s">
        <v>3</v>
      </c>
      <c r="D8" s="256" t="s">
        <v>39</v>
      </c>
      <c r="E8" s="256">
        <v>2018</v>
      </c>
      <c r="F8" s="256" t="s">
        <v>41</v>
      </c>
      <c r="G8" s="256" t="s">
        <v>238</v>
      </c>
      <c r="H8" s="255"/>
      <c r="I8" s="255" t="s">
        <v>42</v>
      </c>
      <c r="J8" s="256" t="s">
        <v>39</v>
      </c>
      <c r="K8" s="256">
        <v>2018</v>
      </c>
      <c r="L8" s="257" t="s">
        <v>41</v>
      </c>
      <c r="M8" s="257" t="s">
        <v>238</v>
      </c>
    </row>
    <row r="9" spans="2:14" s="258" customFormat="1" ht="12.75" customHeight="1">
      <c r="B9" s="259"/>
      <c r="C9" s="260"/>
      <c r="D9" s="261"/>
      <c r="E9" s="262"/>
      <c r="F9" s="261"/>
      <c r="G9" s="262"/>
      <c r="H9" s="260"/>
      <c r="I9" s="260"/>
      <c r="J9" s="261"/>
      <c r="K9" s="263"/>
      <c r="L9" s="264"/>
      <c r="M9" s="264"/>
    </row>
    <row r="10" spans="2:14" ht="12.75" customHeight="1">
      <c r="B10" s="259"/>
      <c r="C10" s="260"/>
      <c r="D10" s="263"/>
      <c r="E10" s="262"/>
      <c r="F10" s="263"/>
      <c r="G10" s="262"/>
      <c r="H10" s="260"/>
      <c r="I10" s="265"/>
      <c r="J10" s="263"/>
      <c r="K10" s="263"/>
      <c r="L10" s="266"/>
      <c r="M10" s="266"/>
    </row>
    <row r="11" spans="2:14" ht="12.75" customHeight="1">
      <c r="B11" s="259"/>
      <c r="C11" s="337" t="s">
        <v>4</v>
      </c>
      <c r="D11" s="268">
        <v>6</v>
      </c>
      <c r="E11" s="375">
        <v>1367528</v>
      </c>
      <c r="F11" s="375">
        <v>1701992</v>
      </c>
      <c r="G11" s="262"/>
      <c r="H11" s="260"/>
      <c r="I11" s="265" t="s">
        <v>43</v>
      </c>
      <c r="J11" s="271"/>
      <c r="K11" s="271"/>
      <c r="L11" s="266"/>
      <c r="M11" s="266"/>
    </row>
    <row r="12" spans="2:14" ht="12.75" customHeight="1">
      <c r="B12" s="259"/>
      <c r="C12" s="267"/>
      <c r="D12" s="268"/>
      <c r="E12" s="364"/>
      <c r="F12" s="278"/>
      <c r="G12" s="273"/>
      <c r="H12" s="260"/>
      <c r="I12" s="270" t="s">
        <v>44</v>
      </c>
      <c r="J12" s="271">
        <v>11</v>
      </c>
      <c r="K12" s="413">
        <v>72716</v>
      </c>
      <c r="L12" s="272">
        <v>84888</v>
      </c>
      <c r="M12" s="266"/>
    </row>
    <row r="13" spans="2:14" ht="12.75" customHeight="1">
      <c r="B13" s="259"/>
      <c r="C13" s="267"/>
      <c r="D13" s="268"/>
      <c r="E13" s="364"/>
      <c r="F13" s="340"/>
      <c r="G13" s="269"/>
      <c r="H13" s="265"/>
      <c r="I13" s="270"/>
      <c r="J13" s="271"/>
      <c r="K13" s="286">
        <f>K12</f>
        <v>72716</v>
      </c>
      <c r="L13" s="287">
        <f>L12</f>
        <v>84888</v>
      </c>
      <c r="M13" s="266"/>
    </row>
    <row r="14" spans="2:14" ht="12.75" customHeight="1">
      <c r="B14" s="259"/>
      <c r="C14" s="265" t="s">
        <v>5</v>
      </c>
      <c r="D14" s="268"/>
      <c r="E14" s="364"/>
      <c r="F14" s="340"/>
      <c r="G14" s="269"/>
      <c r="H14" s="265"/>
      <c r="J14" s="271"/>
      <c r="K14" s="271"/>
      <c r="L14" s="272"/>
      <c r="M14" s="272">
        <v>233554</v>
      </c>
    </row>
    <row r="15" spans="2:14" ht="12.75" customHeight="1">
      <c r="B15" s="259"/>
      <c r="C15" s="270" t="s">
        <v>6</v>
      </c>
      <c r="D15" s="271">
        <v>11</v>
      </c>
      <c r="E15" s="278">
        <v>99216</v>
      </c>
      <c r="F15" s="278">
        <v>100319</v>
      </c>
      <c r="G15" s="273">
        <v>30954</v>
      </c>
      <c r="H15" s="270"/>
      <c r="I15" s="265" t="s">
        <v>45</v>
      </c>
      <c r="J15" s="271"/>
      <c r="K15" s="271"/>
      <c r="L15" s="272"/>
      <c r="M15" s="274">
        <f>SUM(M13:M14)</f>
        <v>233554</v>
      </c>
    </row>
    <row r="16" spans="2:14" ht="12.75" customHeight="1">
      <c r="B16" s="259"/>
      <c r="C16" s="270" t="s">
        <v>7</v>
      </c>
      <c r="D16" s="271">
        <v>8</v>
      </c>
      <c r="E16" s="278">
        <v>0</v>
      </c>
      <c r="F16" s="278">
        <v>0</v>
      </c>
      <c r="G16" s="273">
        <v>223335</v>
      </c>
      <c r="H16" s="270"/>
      <c r="I16" s="270" t="s">
        <v>46</v>
      </c>
      <c r="J16" s="275"/>
      <c r="K16" s="275"/>
      <c r="L16" s="272"/>
      <c r="M16" s="272"/>
      <c r="N16" s="267"/>
    </row>
    <row r="17" spans="2:14" ht="12.75" customHeight="1">
      <c r="B17" s="259"/>
      <c r="D17" s="271"/>
      <c r="E17" s="300">
        <f>SUM(E15:E16)</f>
        <v>99216</v>
      </c>
      <c r="F17" s="338">
        <f>SUM(F15:F16)</f>
        <v>100319</v>
      </c>
      <c r="G17" s="276">
        <f>SUM(G15:G16)</f>
        <v>254289</v>
      </c>
      <c r="H17" s="270"/>
      <c r="I17" s="270" t="s">
        <v>47</v>
      </c>
      <c r="J17" s="271">
        <v>18</v>
      </c>
      <c r="K17" s="413">
        <v>3435881</v>
      </c>
      <c r="L17" s="272">
        <v>3449924</v>
      </c>
      <c r="M17" s="272"/>
      <c r="N17" s="267"/>
    </row>
    <row r="18" spans="2:14" ht="12.75" customHeight="1">
      <c r="B18" s="259"/>
      <c r="D18" s="271"/>
      <c r="E18" s="269"/>
      <c r="F18" s="340"/>
      <c r="G18" s="273"/>
      <c r="H18" s="270"/>
      <c r="I18" s="270" t="s">
        <v>48</v>
      </c>
      <c r="J18" s="271">
        <v>18</v>
      </c>
      <c r="K18" s="413">
        <v>4294135</v>
      </c>
      <c r="L18" s="272">
        <v>4290966</v>
      </c>
      <c r="M18" s="272"/>
      <c r="N18" s="267"/>
    </row>
    <row r="19" spans="2:14" ht="12.75" customHeight="1">
      <c r="B19" s="259"/>
      <c r="C19" s="397" t="s">
        <v>376</v>
      </c>
      <c r="D19" s="271"/>
      <c r="E19" s="269"/>
      <c r="F19" s="340"/>
      <c r="G19" s="273"/>
      <c r="H19" s="270"/>
      <c r="I19" s="270" t="s">
        <v>49</v>
      </c>
      <c r="J19" s="271">
        <v>19</v>
      </c>
      <c r="K19" s="413">
        <v>35404417</v>
      </c>
      <c r="L19" s="272">
        <v>35647689</v>
      </c>
      <c r="M19" s="272"/>
      <c r="N19" s="267"/>
    </row>
    <row r="20" spans="2:14" ht="12.75" customHeight="1">
      <c r="B20" s="259"/>
      <c r="C20" s="397" t="s">
        <v>377</v>
      </c>
      <c r="D20" s="271"/>
      <c r="E20" s="366"/>
      <c r="F20" s="376"/>
      <c r="G20" s="273"/>
      <c r="H20" s="270"/>
      <c r="I20" s="270" t="s">
        <v>50</v>
      </c>
      <c r="J20" s="271">
        <v>20</v>
      </c>
      <c r="K20" s="413">
        <v>754827</v>
      </c>
      <c r="L20" s="272">
        <v>789731</v>
      </c>
      <c r="M20" s="272"/>
      <c r="N20" s="267"/>
    </row>
    <row r="21" spans="2:14" ht="12.75" customHeight="1">
      <c r="B21" s="259"/>
      <c r="C21" s="270" t="s">
        <v>8</v>
      </c>
      <c r="D21" s="271">
        <v>9</v>
      </c>
      <c r="E21" s="278">
        <v>338957</v>
      </c>
      <c r="F21" s="376">
        <v>0</v>
      </c>
      <c r="G21" s="273"/>
      <c r="H21" s="270"/>
      <c r="I21" s="270" t="s">
        <v>51</v>
      </c>
      <c r="J21" s="271">
        <v>22</v>
      </c>
      <c r="K21" s="413">
        <v>244706</v>
      </c>
      <c r="L21" s="272">
        <v>148033</v>
      </c>
      <c r="M21" s="272"/>
      <c r="N21" s="267"/>
    </row>
    <row r="22" spans="2:14" ht="12.75" customHeight="1">
      <c r="B22" s="259"/>
      <c r="C22" s="270" t="s">
        <v>7</v>
      </c>
      <c r="D22" s="271">
        <v>8</v>
      </c>
      <c r="E22" s="278">
        <v>32631</v>
      </c>
      <c r="F22" s="376">
        <v>0</v>
      </c>
      <c r="G22" s="273"/>
      <c r="H22" s="270"/>
      <c r="I22" s="348" t="s">
        <v>52</v>
      </c>
      <c r="J22" s="349">
        <v>21</v>
      </c>
      <c r="K22" s="428">
        <v>5789</v>
      </c>
      <c r="L22" s="426">
        <v>8565</v>
      </c>
      <c r="M22" s="272"/>
      <c r="N22" s="267"/>
    </row>
    <row r="23" spans="2:14" ht="12.75" customHeight="1">
      <c r="B23" s="259"/>
      <c r="C23" s="270" t="s">
        <v>9</v>
      </c>
      <c r="D23" s="271"/>
      <c r="E23" s="278"/>
      <c r="F23" s="376"/>
      <c r="G23" s="273"/>
      <c r="H23" s="270"/>
      <c r="I23" s="270"/>
      <c r="J23" s="271"/>
      <c r="K23" s="286">
        <f>SUM(K17:K21)</f>
        <v>44133966</v>
      </c>
      <c r="L23" s="287">
        <f>SUM(L17:L21)</f>
        <v>44326343</v>
      </c>
      <c r="M23" s="272"/>
      <c r="N23" s="267"/>
    </row>
    <row r="24" spans="2:14" ht="12.75" customHeight="1">
      <c r="B24" s="259"/>
      <c r="C24" s="270" t="s">
        <v>10</v>
      </c>
      <c r="D24" s="271">
        <v>10</v>
      </c>
      <c r="E24" s="278">
        <v>1006</v>
      </c>
      <c r="F24" s="376">
        <v>0</v>
      </c>
      <c r="G24" s="273"/>
      <c r="H24" s="270"/>
      <c r="J24" s="401"/>
      <c r="K24" s="402"/>
      <c r="L24" s="427"/>
      <c r="M24" s="272"/>
      <c r="N24" s="267"/>
    </row>
    <row r="25" spans="2:14" ht="12.75" customHeight="1">
      <c r="B25" s="259"/>
      <c r="C25" s="270"/>
      <c r="D25" s="271"/>
      <c r="E25" s="300">
        <f>E21+E22+E24</f>
        <v>372594</v>
      </c>
      <c r="F25" s="300">
        <f>F21+F22+F24</f>
        <v>0</v>
      </c>
      <c r="G25" s="273"/>
      <c r="H25" s="270"/>
      <c r="J25" s="268"/>
      <c r="K25" s="268"/>
      <c r="L25" s="342"/>
      <c r="M25" s="272"/>
      <c r="N25" s="267"/>
    </row>
    <row r="26" spans="2:14" ht="12.75" customHeight="1">
      <c r="B26" s="259"/>
      <c r="C26" s="265"/>
      <c r="D26" s="271"/>
      <c r="E26" s="366"/>
      <c r="F26" s="376"/>
      <c r="G26" s="273"/>
      <c r="H26" s="270"/>
      <c r="J26" s="268"/>
      <c r="K26" s="268"/>
      <c r="L26" s="398"/>
      <c r="M26" s="272"/>
      <c r="N26" s="267"/>
    </row>
    <row r="27" spans="2:14" ht="12.75" customHeight="1">
      <c r="B27" s="259"/>
      <c r="C27" s="265" t="s">
        <v>378</v>
      </c>
      <c r="D27" s="271"/>
      <c r="E27" s="366"/>
      <c r="F27" s="376"/>
      <c r="G27" s="273"/>
      <c r="H27" s="270"/>
      <c r="I27" s="270"/>
      <c r="J27" s="271"/>
      <c r="K27" s="271"/>
      <c r="L27" s="398"/>
      <c r="M27" s="272"/>
      <c r="N27" s="267"/>
    </row>
    <row r="28" spans="2:14" ht="12.75" customHeight="1">
      <c r="B28" s="259"/>
      <c r="C28" s="270" t="s">
        <v>8</v>
      </c>
      <c r="D28" s="271">
        <v>9</v>
      </c>
      <c r="E28" s="376">
        <v>0</v>
      </c>
      <c r="F28" s="278">
        <v>33768</v>
      </c>
      <c r="G28" s="273"/>
      <c r="H28" s="270"/>
      <c r="I28" s="265" t="s">
        <v>53</v>
      </c>
      <c r="J28" s="271">
        <v>11</v>
      </c>
      <c r="K28" s="271">
        <v>135298</v>
      </c>
      <c r="L28" s="405">
        <v>88200</v>
      </c>
      <c r="M28" s="272"/>
      <c r="N28" s="267"/>
    </row>
    <row r="29" spans="2:14" ht="12.75" customHeight="1">
      <c r="B29" s="259"/>
      <c r="C29" s="270" t="s">
        <v>7</v>
      </c>
      <c r="D29" s="271">
        <v>8</v>
      </c>
      <c r="E29" s="376">
        <v>0</v>
      </c>
      <c r="F29" s="278">
        <v>4119</v>
      </c>
      <c r="G29" s="273"/>
      <c r="H29" s="270"/>
      <c r="J29" s="268"/>
      <c r="K29" s="268"/>
      <c r="L29" s="398"/>
      <c r="M29" s="272"/>
      <c r="N29" s="267"/>
    </row>
    <row r="30" spans="2:14" ht="12.75" customHeight="1">
      <c r="B30" s="259"/>
      <c r="C30" s="265"/>
      <c r="D30" s="271"/>
      <c r="E30" s="300">
        <f>SUM(E28:E29)</f>
        <v>0</v>
      </c>
      <c r="F30" s="338">
        <f>SUM(F28:F29)</f>
        <v>37887</v>
      </c>
      <c r="G30" s="273"/>
      <c r="H30" s="270"/>
      <c r="I30" s="270"/>
      <c r="J30" s="271"/>
      <c r="K30" s="271"/>
      <c r="L30" s="403"/>
      <c r="M30" s="272"/>
      <c r="N30" s="267"/>
    </row>
    <row r="31" spans="2:14" ht="12.75" customHeight="1">
      <c r="B31" s="259"/>
      <c r="C31" s="265"/>
      <c r="D31" s="271"/>
      <c r="E31" s="269"/>
      <c r="F31" s="340"/>
      <c r="G31" s="273"/>
      <c r="H31" s="270"/>
      <c r="I31" s="270"/>
      <c r="J31" s="271"/>
      <c r="K31" s="271"/>
      <c r="L31" s="403"/>
      <c r="M31" s="272"/>
      <c r="N31" s="267"/>
    </row>
    <row r="32" spans="2:14" ht="12.75" customHeight="1">
      <c r="B32" s="259"/>
      <c r="C32" s="270"/>
      <c r="D32" s="271"/>
      <c r="E32" s="365"/>
      <c r="F32" s="340"/>
      <c r="G32" s="269"/>
      <c r="H32" s="265"/>
      <c r="I32" s="265" t="s">
        <v>54</v>
      </c>
      <c r="J32" s="271">
        <v>29</v>
      </c>
      <c r="K32" s="271">
        <v>1395968</v>
      </c>
      <c r="L32" s="405">
        <v>1249522</v>
      </c>
      <c r="M32" s="272">
        <v>9408839</v>
      </c>
      <c r="N32" s="267"/>
    </row>
    <row r="33" spans="2:14" ht="12.75" customHeight="1">
      <c r="B33" s="259"/>
      <c r="C33" s="265" t="s">
        <v>379</v>
      </c>
      <c r="D33" s="271"/>
      <c r="E33" s="365"/>
      <c r="F33" s="340"/>
      <c r="G33" s="269"/>
      <c r="H33" s="270"/>
      <c r="J33" s="335"/>
      <c r="K33" s="335"/>
      <c r="L33" s="412"/>
      <c r="M33" s="272">
        <v>5015730</v>
      </c>
      <c r="N33" s="267"/>
    </row>
    <row r="34" spans="2:14" ht="12.75" customHeight="1">
      <c r="B34" s="259"/>
      <c r="C34" s="270" t="s">
        <v>8</v>
      </c>
      <c r="D34" s="271">
        <v>9</v>
      </c>
      <c r="E34" s="278">
        <v>43033</v>
      </c>
      <c r="F34" s="278">
        <v>494374</v>
      </c>
      <c r="G34" s="273">
        <v>6929116</v>
      </c>
      <c r="H34" s="270"/>
      <c r="J34" s="335"/>
      <c r="K34" s="335"/>
      <c r="L34" s="412"/>
      <c r="M34" s="272">
        <v>29349547</v>
      </c>
      <c r="N34" s="267"/>
    </row>
    <row r="35" spans="2:14" ht="12.75" customHeight="1">
      <c r="B35" s="259"/>
      <c r="C35" s="270" t="s">
        <v>7</v>
      </c>
      <c r="D35" s="271">
        <v>8</v>
      </c>
      <c r="E35" s="278">
        <v>7736289</v>
      </c>
      <c r="F35" s="278">
        <v>9293152</v>
      </c>
      <c r="G35" s="273">
        <v>489050</v>
      </c>
      <c r="H35" s="270"/>
      <c r="J35" s="335"/>
      <c r="K35" s="335"/>
      <c r="L35" s="412"/>
      <c r="M35" s="272">
        <v>2544968</v>
      </c>
      <c r="N35" s="267"/>
    </row>
    <row r="36" spans="2:14" ht="12.75" customHeight="1">
      <c r="B36" s="259"/>
      <c r="C36" s="270"/>
      <c r="D36" s="271"/>
      <c r="E36" s="300">
        <f>SUM(E34:E35)</f>
        <v>7779322</v>
      </c>
      <c r="F36" s="338">
        <f>SUM(F34:F35)</f>
        <v>9787526</v>
      </c>
      <c r="G36" s="276">
        <f>SUM(G33:G35)</f>
        <v>7418166</v>
      </c>
      <c r="H36" s="270"/>
      <c r="I36" s="265" t="s">
        <v>55</v>
      </c>
      <c r="J36" s="271">
        <v>23</v>
      </c>
      <c r="K36" s="271"/>
      <c r="L36" s="403"/>
      <c r="M36" s="272">
        <v>0</v>
      </c>
      <c r="N36" s="267"/>
    </row>
    <row r="37" spans="2:14" ht="12.75" customHeight="1">
      <c r="B37" s="259"/>
      <c r="C37" s="332"/>
      <c r="D37" s="275"/>
      <c r="E37" s="136"/>
      <c r="F37" s="333"/>
      <c r="G37" s="292"/>
      <c r="H37" s="270"/>
      <c r="I37" s="270" t="s">
        <v>56</v>
      </c>
      <c r="J37" s="271"/>
      <c r="K37" s="413">
        <v>158437</v>
      </c>
      <c r="L37" s="272">
        <v>176781</v>
      </c>
      <c r="M37" s="272"/>
      <c r="N37" s="267"/>
    </row>
    <row r="38" spans="2:14" ht="12.75" customHeight="1">
      <c r="B38" s="259"/>
      <c r="C38" s="267"/>
      <c r="D38" s="275"/>
      <c r="E38" s="275"/>
      <c r="F38" s="277"/>
      <c r="G38" s="292"/>
      <c r="H38" s="270"/>
      <c r="I38" s="270" t="s">
        <v>57</v>
      </c>
      <c r="J38" s="271"/>
      <c r="K38" s="413">
        <v>17195</v>
      </c>
      <c r="L38" s="272">
        <v>2276</v>
      </c>
      <c r="M38" s="274">
        <f>SUM(M32:M36)</f>
        <v>46319084</v>
      </c>
      <c r="N38" s="267"/>
    </row>
    <row r="39" spans="2:14" ht="12.75" customHeight="1">
      <c r="B39" s="259"/>
      <c r="C39" s="265" t="s">
        <v>11</v>
      </c>
      <c r="D39" s="271"/>
      <c r="E39" s="271"/>
      <c r="F39" s="278"/>
      <c r="G39" s="273"/>
      <c r="H39" s="270"/>
      <c r="I39" s="270" t="s">
        <v>58</v>
      </c>
      <c r="J39" s="271"/>
      <c r="K39" s="413">
        <v>83644</v>
      </c>
      <c r="L39" s="272">
        <v>75674</v>
      </c>
      <c r="M39" s="272"/>
      <c r="N39" s="267"/>
    </row>
    <row r="40" spans="2:14" ht="12.75" customHeight="1">
      <c r="B40" s="259"/>
      <c r="C40" s="270" t="s">
        <v>7</v>
      </c>
      <c r="D40" s="271">
        <v>8</v>
      </c>
      <c r="E40" s="279">
        <v>3868852</v>
      </c>
      <c r="F40" s="279">
        <v>3539901</v>
      </c>
      <c r="G40" s="372">
        <v>1116171</v>
      </c>
      <c r="H40" s="270"/>
      <c r="I40" s="270" t="s">
        <v>59</v>
      </c>
      <c r="J40" s="268"/>
      <c r="K40" s="414">
        <v>85249</v>
      </c>
      <c r="L40" s="272">
        <v>154946</v>
      </c>
      <c r="M40" s="280">
        <v>74911</v>
      </c>
      <c r="N40" s="267"/>
    </row>
    <row r="41" spans="2:14" ht="12.75" customHeight="1">
      <c r="B41" s="259"/>
      <c r="C41" s="270" t="s">
        <v>9</v>
      </c>
      <c r="D41" s="271"/>
      <c r="E41" s="278"/>
      <c r="F41" s="278"/>
      <c r="G41" s="273">
        <f>25330789-G68</f>
        <v>25330789</v>
      </c>
      <c r="H41" s="270"/>
      <c r="I41" s="270"/>
      <c r="J41" s="271"/>
      <c r="K41" s="286">
        <f>SUM(K37:K40)</f>
        <v>344525</v>
      </c>
      <c r="L41" s="404">
        <f>SUM(L37:L40)</f>
        <v>409677</v>
      </c>
      <c r="M41" s="272"/>
      <c r="N41" s="267"/>
    </row>
    <row r="42" spans="2:14" ht="12.75" customHeight="1">
      <c r="B42" s="259"/>
      <c r="C42" s="270" t="s">
        <v>12</v>
      </c>
      <c r="D42" s="271">
        <v>7</v>
      </c>
      <c r="E42" s="278">
        <v>1334564</v>
      </c>
      <c r="F42" s="278">
        <v>535236</v>
      </c>
      <c r="G42" s="273"/>
      <c r="H42" s="270"/>
      <c r="J42" s="335"/>
      <c r="K42" s="335"/>
      <c r="L42" s="412"/>
      <c r="M42" s="272"/>
      <c r="N42" s="267"/>
    </row>
    <row r="43" spans="2:14" ht="12.75" customHeight="1">
      <c r="B43" s="259"/>
      <c r="C43" s="270" t="s">
        <v>10</v>
      </c>
      <c r="D43" s="271">
        <v>10</v>
      </c>
      <c r="E43" s="278">
        <v>30160557</v>
      </c>
      <c r="F43" s="278">
        <v>29120268</v>
      </c>
      <c r="G43" s="273"/>
      <c r="H43" s="270"/>
      <c r="J43" s="335"/>
      <c r="K43" s="335"/>
      <c r="L43" s="412"/>
      <c r="M43" s="272"/>
      <c r="N43" s="267"/>
    </row>
    <row r="44" spans="2:14" ht="12.75" customHeight="1">
      <c r="B44" s="259"/>
      <c r="C44" s="270"/>
      <c r="D44" s="271"/>
      <c r="E44" s="338">
        <f>SUM(E40:E43)</f>
        <v>35363973</v>
      </c>
      <c r="F44" s="338">
        <f>SUM(F40:F43)</f>
        <v>33195405</v>
      </c>
      <c r="G44" s="276">
        <f>SUM(G40:G43)</f>
        <v>26446960</v>
      </c>
      <c r="H44" s="270"/>
      <c r="J44" s="335"/>
      <c r="K44" s="335"/>
      <c r="L44" s="412"/>
      <c r="M44" s="281">
        <v>1919599</v>
      </c>
      <c r="N44" s="267"/>
    </row>
    <row r="45" spans="2:14" ht="12.75" customHeight="1">
      <c r="B45" s="259"/>
      <c r="C45" s="265"/>
      <c r="D45" s="271"/>
      <c r="E45" s="271"/>
      <c r="F45" s="278"/>
      <c r="G45" s="373">
        <v>12434901</v>
      </c>
      <c r="H45" s="270"/>
      <c r="J45" s="335"/>
      <c r="K45" s="335"/>
      <c r="L45" s="378"/>
      <c r="M45" s="272"/>
      <c r="N45" s="267"/>
    </row>
    <row r="46" spans="2:14" ht="12.75" customHeight="1">
      <c r="B46" s="259"/>
      <c r="D46" s="335"/>
      <c r="E46" s="335"/>
      <c r="F46" s="335"/>
      <c r="I46" s="265" t="s">
        <v>60</v>
      </c>
      <c r="J46" s="271">
        <v>28</v>
      </c>
      <c r="K46" s="413"/>
      <c r="L46" s="272"/>
      <c r="M46" s="272">
        <v>109739</v>
      </c>
      <c r="N46" s="267"/>
    </row>
    <row r="47" spans="2:14" ht="12.75" customHeight="1">
      <c r="B47" s="259"/>
      <c r="C47" s="267"/>
      <c r="D47" s="275"/>
      <c r="E47" s="275"/>
      <c r="F47" s="277"/>
      <c r="G47" s="292"/>
      <c r="H47" s="282"/>
      <c r="I47" s="270" t="s">
        <v>61</v>
      </c>
      <c r="J47" s="271"/>
      <c r="K47" s="413">
        <v>14187</v>
      </c>
      <c r="L47" s="272">
        <v>17385</v>
      </c>
      <c r="M47" s="272">
        <v>438713</v>
      </c>
      <c r="N47" s="267"/>
    </row>
    <row r="48" spans="2:14" ht="12.75" customHeight="1">
      <c r="B48" s="259"/>
      <c r="C48" s="267"/>
      <c r="D48" s="275"/>
      <c r="E48" s="275"/>
      <c r="F48" s="277"/>
      <c r="G48" s="292"/>
      <c r="H48" s="270"/>
      <c r="I48" s="270" t="s">
        <v>62</v>
      </c>
      <c r="J48" s="271"/>
      <c r="K48" s="414">
        <v>177453</v>
      </c>
      <c r="L48" s="272">
        <v>225202</v>
      </c>
      <c r="M48" s="274">
        <f>SUM(M46:M47)</f>
        <v>548452</v>
      </c>
      <c r="N48" s="267"/>
    </row>
    <row r="49" spans="2:14" ht="12.75" customHeight="1">
      <c r="B49" s="259"/>
      <c r="C49" s="265" t="s">
        <v>13</v>
      </c>
      <c r="D49" s="271">
        <v>11</v>
      </c>
      <c r="E49" s="340">
        <v>31087</v>
      </c>
      <c r="F49" s="340">
        <v>32014</v>
      </c>
      <c r="G49" s="373">
        <v>6291</v>
      </c>
      <c r="H49" s="282"/>
      <c r="I49" s="270"/>
      <c r="J49" s="271"/>
      <c r="K49" s="286">
        <f>SUM(K47:K48)</f>
        <v>191640</v>
      </c>
      <c r="L49" s="404">
        <f>SUM(L47:L48)</f>
        <v>242587</v>
      </c>
      <c r="M49" s="272"/>
      <c r="N49" s="267"/>
    </row>
    <row r="50" spans="2:14" ht="12.75" customHeight="1">
      <c r="B50" s="259"/>
      <c r="D50" s="335"/>
      <c r="E50" s="335"/>
      <c r="F50" s="335"/>
      <c r="G50" s="374">
        <v>1593232</v>
      </c>
      <c r="H50" s="270"/>
      <c r="I50" s="267"/>
      <c r="J50" s="271"/>
      <c r="K50" s="271"/>
      <c r="L50" s="396"/>
      <c r="M50" s="272"/>
      <c r="N50" s="267"/>
    </row>
    <row r="51" spans="2:14" ht="12.75" customHeight="1">
      <c r="B51" s="259"/>
      <c r="D51" s="335"/>
      <c r="E51" s="335"/>
      <c r="F51" s="335"/>
      <c r="G51" s="276">
        <f>SUM(G50)</f>
        <v>1593232</v>
      </c>
      <c r="H51" s="270"/>
      <c r="J51" s="268"/>
      <c r="K51" s="268"/>
      <c r="L51" s="398"/>
      <c r="M51" s="272">
        <v>12546</v>
      </c>
      <c r="N51" s="267"/>
    </row>
    <row r="52" spans="2:14" ht="12.75" customHeight="1">
      <c r="B52" s="259"/>
      <c r="C52" s="270"/>
      <c r="D52" s="271"/>
      <c r="E52" s="271"/>
      <c r="F52" s="278"/>
      <c r="G52" s="273"/>
      <c r="H52" s="270"/>
      <c r="I52" s="265" t="s">
        <v>63</v>
      </c>
      <c r="J52" s="271">
        <v>24</v>
      </c>
      <c r="K52" s="415">
        <v>244876</v>
      </c>
      <c r="L52" s="334">
        <v>277749</v>
      </c>
      <c r="M52" s="272"/>
      <c r="N52" s="267"/>
    </row>
    <row r="53" spans="2:14" ht="12.75" customHeight="1">
      <c r="B53" s="259"/>
      <c r="C53" s="267"/>
      <c r="D53" s="275"/>
      <c r="E53" s="275"/>
      <c r="F53" s="277"/>
      <c r="G53" s="292"/>
      <c r="H53" s="270"/>
      <c r="J53" s="268"/>
      <c r="K53" s="268"/>
      <c r="L53" s="398"/>
      <c r="M53" s="272">
        <v>109188</v>
      </c>
      <c r="N53" s="267"/>
    </row>
    <row r="54" spans="2:14" ht="12.75" customHeight="1">
      <c r="B54" s="259"/>
      <c r="D54" s="335"/>
      <c r="E54" s="335"/>
      <c r="F54" s="335"/>
      <c r="G54" s="292"/>
      <c r="H54" s="343"/>
      <c r="I54" s="299" t="s">
        <v>64</v>
      </c>
      <c r="J54" s="341"/>
      <c r="K54" s="286">
        <f>K13+K23+K28+K32+K41+K49+K52</f>
        <v>46518989</v>
      </c>
      <c r="L54" s="404">
        <f>L13+L23+L28+L32+L41+L49+L52</f>
        <v>46678966</v>
      </c>
      <c r="M54" s="274">
        <f>SUM(M51:M53)</f>
        <v>121734</v>
      </c>
      <c r="N54" s="267"/>
    </row>
    <row r="55" spans="2:14" ht="12.75" customHeight="1">
      <c r="B55" s="259"/>
      <c r="C55" s="337" t="s">
        <v>380</v>
      </c>
      <c r="D55" s="271">
        <v>13</v>
      </c>
      <c r="E55" s="271"/>
      <c r="F55" s="277"/>
      <c r="G55" s="292"/>
      <c r="H55" s="288"/>
      <c r="J55" s="268"/>
      <c r="K55" s="268"/>
      <c r="L55" s="398"/>
      <c r="M55" s="336"/>
      <c r="N55" s="267"/>
    </row>
    <row r="56" spans="2:14" ht="12.75" customHeight="1">
      <c r="B56" s="259"/>
      <c r="C56" s="270" t="s">
        <v>14</v>
      </c>
      <c r="D56" s="271"/>
      <c r="E56" s="284">
        <v>222543</v>
      </c>
      <c r="F56" s="284">
        <v>158546</v>
      </c>
      <c r="G56" s="273"/>
      <c r="H56" s="344"/>
      <c r="I56" s="265" t="s">
        <v>65</v>
      </c>
      <c r="J56" s="271"/>
      <c r="K56" s="271"/>
      <c r="L56" s="406"/>
      <c r="M56" s="285"/>
      <c r="N56" s="267"/>
    </row>
    <row r="57" spans="2:14" ht="12.75" customHeight="1">
      <c r="B57" s="259"/>
      <c r="C57" s="270"/>
      <c r="D57" s="271"/>
      <c r="E57" s="338">
        <f>SUM(E56)</f>
        <v>222543</v>
      </c>
      <c r="F57" s="338">
        <f>SUM(F56)</f>
        <v>158546</v>
      </c>
      <c r="G57" s="273"/>
      <c r="H57" s="270"/>
      <c r="I57" s="265"/>
      <c r="J57" s="275"/>
      <c r="K57" s="275"/>
      <c r="L57" s="407"/>
      <c r="M57" s="289"/>
      <c r="N57" s="267"/>
    </row>
    <row r="58" spans="2:14" ht="12.75" customHeight="1">
      <c r="B58" s="259"/>
      <c r="D58" s="335"/>
      <c r="E58" s="335"/>
      <c r="F58" s="335"/>
      <c r="G58" s="273"/>
      <c r="H58" s="270"/>
      <c r="I58" s="265" t="s">
        <v>66</v>
      </c>
      <c r="J58" s="271"/>
      <c r="K58" s="271"/>
      <c r="L58" s="408"/>
      <c r="M58" s="289"/>
      <c r="N58" s="267"/>
    </row>
    <row r="59" spans="2:14" ht="12.75" customHeight="1">
      <c r="B59" s="259"/>
      <c r="D59" s="335"/>
      <c r="E59" s="335"/>
      <c r="F59" s="335"/>
      <c r="G59" s="273">
        <v>358630</v>
      </c>
      <c r="H59" s="270"/>
      <c r="J59" s="271"/>
      <c r="K59" s="271"/>
      <c r="L59" s="408"/>
      <c r="M59" s="272">
        <v>164345</v>
      </c>
      <c r="N59" s="267"/>
    </row>
    <row r="60" spans="2:14" ht="12.75" customHeight="1">
      <c r="B60" s="259"/>
      <c r="D60" s="335"/>
      <c r="E60" s="335"/>
      <c r="F60" s="335"/>
      <c r="G60" s="273">
        <v>0</v>
      </c>
      <c r="H60" s="270"/>
      <c r="I60" s="265" t="s">
        <v>67</v>
      </c>
      <c r="J60" s="271"/>
      <c r="K60" s="271"/>
      <c r="L60" s="403"/>
      <c r="M60" s="280"/>
      <c r="N60" s="267"/>
    </row>
    <row r="61" spans="2:14" ht="12.75" customHeight="1">
      <c r="B61" s="259"/>
      <c r="D61" s="335"/>
      <c r="E61" s="335"/>
      <c r="F61" s="335"/>
      <c r="G61" s="273"/>
      <c r="H61" s="270"/>
      <c r="I61" s="270" t="s">
        <v>68</v>
      </c>
      <c r="J61" s="271">
        <v>27</v>
      </c>
      <c r="K61" s="413">
        <v>2453657</v>
      </c>
      <c r="L61" s="272">
        <v>2453657</v>
      </c>
      <c r="M61" s="280"/>
      <c r="N61" s="267"/>
    </row>
    <row r="62" spans="2:14" ht="12.75" customHeight="1">
      <c r="B62" s="259"/>
      <c r="C62" s="337" t="s">
        <v>15</v>
      </c>
      <c r="D62" s="268">
        <v>29</v>
      </c>
      <c r="E62" s="339">
        <v>4476</v>
      </c>
      <c r="F62" s="339">
        <v>6024</v>
      </c>
      <c r="G62" s="276">
        <f t="shared" ref="G62" si="0">SUM(G59:G60)</f>
        <v>358630</v>
      </c>
      <c r="H62" s="351"/>
      <c r="I62" s="332"/>
      <c r="J62" s="271"/>
      <c r="K62" s="413"/>
      <c r="L62" s="272"/>
      <c r="M62" s="287" t="e">
        <f>M15+M38+M40+M44+M48+M54+M59+#REF!</f>
        <v>#REF!</v>
      </c>
      <c r="N62" s="267"/>
    </row>
    <row r="63" spans="2:14" ht="12.75" customHeight="1">
      <c r="B63" s="259"/>
      <c r="C63" s="332"/>
      <c r="D63" s="271"/>
      <c r="E63" s="271"/>
      <c r="F63" s="278"/>
      <c r="G63" s="273"/>
      <c r="H63" s="351"/>
      <c r="I63" s="265" t="s">
        <v>69</v>
      </c>
      <c r="J63" s="271">
        <v>27</v>
      </c>
      <c r="K63" s="413">
        <v>433901</v>
      </c>
      <c r="L63" s="272">
        <v>433901</v>
      </c>
      <c r="M63" s="334"/>
      <c r="N63" s="267"/>
    </row>
    <row r="64" spans="2:14" ht="12.75" customHeight="1">
      <c r="B64" s="259"/>
      <c r="D64" s="335"/>
      <c r="E64" s="335"/>
      <c r="F64" s="335"/>
      <c r="G64" s="273"/>
      <c r="H64" s="282"/>
      <c r="I64" s="265"/>
      <c r="J64" s="271"/>
      <c r="K64" s="413"/>
      <c r="L64" s="272"/>
      <c r="M64" s="334"/>
      <c r="N64" s="267"/>
    </row>
    <row r="65" spans="2:14" ht="12.75" customHeight="1">
      <c r="B65" s="259"/>
      <c r="D65" s="335"/>
      <c r="E65" s="335"/>
      <c r="F65" s="335"/>
      <c r="G65" s="273"/>
      <c r="H65" s="282"/>
      <c r="I65" s="265" t="s">
        <v>70</v>
      </c>
      <c r="J65" s="271">
        <v>27</v>
      </c>
      <c r="K65" s="413"/>
      <c r="L65" s="272"/>
      <c r="M65" s="334"/>
      <c r="N65" s="267"/>
    </row>
    <row r="66" spans="2:14" ht="12.75" customHeight="1">
      <c r="B66" s="259"/>
      <c r="D66" s="335"/>
      <c r="E66" s="335"/>
      <c r="F66" s="335"/>
      <c r="G66" s="273"/>
      <c r="H66" s="282"/>
      <c r="I66" s="270" t="s">
        <v>71</v>
      </c>
      <c r="J66" s="271"/>
      <c r="K66" s="413">
        <v>250000</v>
      </c>
      <c r="L66" s="272">
        <v>0</v>
      </c>
      <c r="M66" s="334"/>
      <c r="N66" s="267"/>
    </row>
    <row r="67" spans="2:14" ht="12.75" customHeight="1">
      <c r="B67" s="259"/>
      <c r="D67" s="335"/>
      <c r="E67" s="335"/>
      <c r="F67" s="335"/>
      <c r="G67" s="273"/>
      <c r="H67" s="267"/>
      <c r="I67" s="265"/>
      <c r="J67" s="271"/>
      <c r="K67" s="416"/>
      <c r="L67" s="379"/>
      <c r="M67" s="290"/>
      <c r="N67" s="267"/>
    </row>
    <row r="68" spans="2:14" ht="12.75" customHeight="1">
      <c r="B68" s="259"/>
      <c r="C68" s="265" t="s">
        <v>16</v>
      </c>
      <c r="D68" s="271">
        <v>14</v>
      </c>
      <c r="E68" s="271"/>
      <c r="F68" s="278"/>
      <c r="G68" s="373">
        <v>0</v>
      </c>
      <c r="H68" s="270"/>
      <c r="I68" s="265" t="s">
        <v>72</v>
      </c>
      <c r="J68" s="271">
        <v>27</v>
      </c>
      <c r="K68" s="413">
        <v>1398874</v>
      </c>
      <c r="L68" s="272">
        <v>1180238</v>
      </c>
      <c r="M68" s="290"/>
      <c r="N68" s="267"/>
    </row>
    <row r="69" spans="2:14" ht="12.75" customHeight="1">
      <c r="B69" s="259"/>
      <c r="C69" s="270" t="s">
        <v>17</v>
      </c>
      <c r="D69" s="271"/>
      <c r="E69" s="271"/>
      <c r="F69" s="278"/>
      <c r="G69" s="273"/>
      <c r="H69" s="265"/>
      <c r="I69" s="270"/>
      <c r="J69" s="271"/>
      <c r="K69" s="413"/>
      <c r="L69" s="272"/>
      <c r="M69" s="290"/>
      <c r="N69" s="267"/>
    </row>
    <row r="70" spans="2:14" ht="12.75" customHeight="1">
      <c r="B70" s="259"/>
      <c r="C70" s="270" t="s">
        <v>18</v>
      </c>
      <c r="D70" s="271"/>
      <c r="E70" s="278">
        <v>868727</v>
      </c>
      <c r="F70" s="278">
        <v>838955</v>
      </c>
      <c r="G70" s="273"/>
      <c r="H70" s="265"/>
      <c r="I70" s="265" t="s">
        <v>73</v>
      </c>
      <c r="J70" s="271">
        <v>27</v>
      </c>
      <c r="K70" s="416"/>
      <c r="L70" s="379"/>
      <c r="M70" s="272">
        <v>2359246</v>
      </c>
      <c r="N70" s="267"/>
    </row>
    <row r="71" spans="2:14" ht="12.75" customHeight="1">
      <c r="B71" s="259"/>
      <c r="C71" s="270" t="s">
        <v>19</v>
      </c>
      <c r="D71" s="271"/>
      <c r="E71" s="278">
        <v>294804</v>
      </c>
      <c r="F71" s="278">
        <v>278632</v>
      </c>
      <c r="G71" s="273">
        <v>572183</v>
      </c>
      <c r="H71" s="265"/>
      <c r="I71" s="270" t="s">
        <v>381</v>
      </c>
      <c r="J71" s="271"/>
      <c r="K71" s="413"/>
      <c r="L71" s="272"/>
      <c r="M71" s="272">
        <v>5571998</v>
      </c>
      <c r="N71" s="267"/>
    </row>
    <row r="72" spans="2:14" ht="12.75" customHeight="1">
      <c r="B72" s="259"/>
      <c r="C72" s="270"/>
      <c r="D72" s="271"/>
      <c r="E72" s="271"/>
      <c r="F72" s="278"/>
      <c r="G72" s="273">
        <v>84292</v>
      </c>
      <c r="H72" s="270"/>
      <c r="I72" s="270" t="s">
        <v>382</v>
      </c>
      <c r="J72" s="271"/>
      <c r="K72" s="413">
        <v>-8596</v>
      </c>
      <c r="L72" s="272">
        <v>-9821</v>
      </c>
      <c r="M72" s="272">
        <f>+M74+M76</f>
        <v>-5170978</v>
      </c>
      <c r="N72" s="267"/>
    </row>
    <row r="73" spans="2:14" ht="12.75" customHeight="1">
      <c r="B73" s="259"/>
      <c r="C73" s="270"/>
      <c r="D73" s="271"/>
      <c r="E73" s="338">
        <f>SUM(E70:E71)</f>
        <v>1163531</v>
      </c>
      <c r="F73" s="338">
        <f>SUM(F70:F71)</f>
        <v>1117587</v>
      </c>
      <c r="G73" s="273"/>
      <c r="H73" s="270"/>
      <c r="I73" s="270" t="s">
        <v>74</v>
      </c>
      <c r="J73" s="271"/>
      <c r="K73" s="413">
        <v>-14185</v>
      </c>
      <c r="L73" s="272">
        <v>0</v>
      </c>
      <c r="M73" s="272"/>
      <c r="N73" s="267"/>
    </row>
    <row r="74" spans="2:14" ht="12.75" customHeight="1">
      <c r="B74" s="259"/>
      <c r="C74" s="270"/>
      <c r="D74" s="271"/>
      <c r="E74" s="245"/>
      <c r="F74" s="447"/>
      <c r="G74" s="276">
        <f>SUM(G70:G72)</f>
        <v>656475</v>
      </c>
      <c r="H74" s="270"/>
      <c r="I74" s="293"/>
      <c r="J74" s="271"/>
      <c r="K74" s="413"/>
      <c r="L74" s="272"/>
      <c r="M74" s="272">
        <v>-5002383</v>
      </c>
      <c r="N74" s="267"/>
    </row>
    <row r="75" spans="2:14" ht="12.75" customHeight="1">
      <c r="B75" s="259"/>
      <c r="D75" s="268"/>
      <c r="E75" s="268"/>
      <c r="F75" s="268"/>
      <c r="G75" s="291"/>
      <c r="H75" s="270"/>
      <c r="I75" s="265" t="s">
        <v>75</v>
      </c>
      <c r="J75" s="271">
        <v>27</v>
      </c>
      <c r="K75" s="413">
        <v>-229727</v>
      </c>
      <c r="L75" s="272">
        <v>-226940</v>
      </c>
      <c r="M75" s="289"/>
      <c r="N75" s="267"/>
    </row>
    <row r="76" spans="2:14" ht="12.75" customHeight="1">
      <c r="B76" s="259"/>
      <c r="D76" s="335"/>
      <c r="E76" s="335"/>
      <c r="F76" s="335"/>
      <c r="G76" s="292"/>
      <c r="H76" s="270"/>
      <c r="I76" s="270"/>
      <c r="J76" s="271"/>
      <c r="K76" s="268"/>
      <c r="L76" s="342"/>
      <c r="M76" s="272">
        <v>-168595</v>
      </c>
      <c r="N76" s="267"/>
    </row>
    <row r="77" spans="2:14" ht="12.75" customHeight="1">
      <c r="B77" s="259"/>
      <c r="D77" s="335"/>
      <c r="E77" s="335"/>
      <c r="F77" s="335"/>
      <c r="G77" s="292"/>
      <c r="H77" s="270"/>
      <c r="I77" s="265" t="s">
        <v>76</v>
      </c>
      <c r="J77" s="271"/>
      <c r="K77" s="413">
        <v>430415</v>
      </c>
      <c r="L77" s="272">
        <v>367074</v>
      </c>
      <c r="M77" s="272">
        <v>-153760</v>
      </c>
      <c r="N77" s="267"/>
    </row>
    <row r="78" spans="2:14" ht="12.75" customHeight="1">
      <c r="B78" s="259"/>
      <c r="C78" s="265" t="s">
        <v>20</v>
      </c>
      <c r="D78" s="271">
        <v>15</v>
      </c>
      <c r="E78" s="271"/>
      <c r="F78" s="278"/>
      <c r="G78" s="292"/>
      <c r="H78" s="270"/>
      <c r="I78" s="265"/>
      <c r="J78" s="271"/>
      <c r="K78" s="413"/>
      <c r="L78" s="272"/>
      <c r="M78" s="272"/>
      <c r="N78" s="267"/>
    </row>
    <row r="79" spans="2:14" ht="12.75" customHeight="1">
      <c r="B79" s="259"/>
      <c r="C79" s="270" t="s">
        <v>21</v>
      </c>
      <c r="D79" s="271"/>
      <c r="E79" s="278">
        <v>61731</v>
      </c>
      <c r="F79" s="278">
        <v>61731</v>
      </c>
      <c r="G79" s="292"/>
      <c r="H79" s="270"/>
      <c r="I79" s="265" t="s">
        <v>77</v>
      </c>
      <c r="J79" s="271">
        <v>3</v>
      </c>
      <c r="K79" s="413">
        <v>-159307</v>
      </c>
      <c r="L79" s="272">
        <v>-110581</v>
      </c>
      <c r="M79" s="272"/>
      <c r="N79" s="267"/>
    </row>
    <row r="80" spans="2:14" ht="12.75" customHeight="1">
      <c r="B80" s="259"/>
      <c r="C80" s="270" t="s">
        <v>22</v>
      </c>
      <c r="D80" s="271"/>
      <c r="E80" s="278">
        <v>297415</v>
      </c>
      <c r="F80" s="278">
        <v>306980</v>
      </c>
      <c r="G80" s="292"/>
      <c r="H80" s="270"/>
      <c r="I80" s="265"/>
      <c r="J80" s="271"/>
      <c r="K80" s="271"/>
      <c r="L80" s="403"/>
      <c r="M80" s="272"/>
      <c r="N80" s="267"/>
    </row>
    <row r="81" spans="2:14" ht="12.75" customHeight="1">
      <c r="B81" s="259"/>
      <c r="C81" s="270"/>
      <c r="D81" s="271"/>
      <c r="E81" s="338">
        <f>E79+E80</f>
        <v>359146</v>
      </c>
      <c r="F81" s="338">
        <f>F79+F80</f>
        <v>368711</v>
      </c>
      <c r="G81" s="273"/>
      <c r="H81" s="265"/>
      <c r="I81" s="265"/>
      <c r="J81" s="271"/>
      <c r="K81" s="286">
        <f>K61+K63+K68+K72+K75+K77+K79+K66+K73</f>
        <v>4555032</v>
      </c>
      <c r="L81" s="404">
        <f>L61+L63+L68+L72+L75+L77+L79+L66+L73</f>
        <v>4087528</v>
      </c>
      <c r="M81" s="272">
        <v>-14835</v>
      </c>
      <c r="N81" s="267"/>
    </row>
    <row r="82" spans="2:14" ht="12.75" customHeight="1">
      <c r="B82" s="259"/>
      <c r="C82" s="270"/>
      <c r="D82" s="271"/>
      <c r="E82" s="271"/>
      <c r="F82" s="278"/>
      <c r="G82" s="273">
        <v>851</v>
      </c>
      <c r="H82" s="265"/>
      <c r="I82" s="265"/>
      <c r="J82" s="271"/>
      <c r="K82" s="271"/>
      <c r="L82" s="409"/>
      <c r="M82" s="272"/>
      <c r="N82" s="267"/>
    </row>
    <row r="83" spans="2:14" ht="12.75" customHeight="1">
      <c r="B83" s="259"/>
      <c r="C83" s="270"/>
      <c r="D83" s="271"/>
      <c r="E83" s="271"/>
      <c r="F83" s="278"/>
      <c r="G83" s="273">
        <v>29966</v>
      </c>
      <c r="H83" s="265"/>
      <c r="I83" s="265" t="s">
        <v>78</v>
      </c>
      <c r="J83" s="271"/>
      <c r="K83" s="271"/>
      <c r="L83" s="403"/>
      <c r="M83" s="272">
        <v>-83072</v>
      </c>
      <c r="N83" s="267"/>
    </row>
    <row r="84" spans="2:14" ht="12.75" customHeight="1">
      <c r="B84" s="259"/>
      <c r="D84" s="335"/>
      <c r="E84" s="335"/>
      <c r="F84" s="335"/>
      <c r="G84" s="273"/>
      <c r="H84" s="265"/>
      <c r="I84" s="270"/>
      <c r="J84" s="271"/>
      <c r="K84" s="271"/>
      <c r="L84" s="403"/>
      <c r="M84" s="272"/>
      <c r="N84" s="267"/>
    </row>
    <row r="85" spans="2:14" ht="12.75" customHeight="1">
      <c r="B85" s="259"/>
      <c r="D85" s="335"/>
      <c r="E85" s="335"/>
      <c r="F85" s="335"/>
      <c r="G85" s="276">
        <f>SUM(G81:G83)</f>
        <v>30817</v>
      </c>
      <c r="H85" s="265"/>
      <c r="I85" s="265" t="s">
        <v>79</v>
      </c>
      <c r="J85" s="271">
        <v>26</v>
      </c>
      <c r="K85" s="271"/>
      <c r="L85" s="403"/>
      <c r="M85" s="280">
        <v>21232</v>
      </c>
      <c r="N85" s="267"/>
    </row>
    <row r="86" spans="2:14" ht="12.75" customHeight="1">
      <c r="B86" s="259"/>
      <c r="D86" s="335"/>
      <c r="E86" s="335"/>
      <c r="F86" s="335"/>
      <c r="G86" s="273"/>
      <c r="H86" s="265"/>
      <c r="I86" s="270" t="s">
        <v>80</v>
      </c>
      <c r="J86" s="271"/>
      <c r="K86" s="271"/>
      <c r="L86" s="403"/>
      <c r="M86" s="274">
        <f>SUM(M70+M71+M72+M83+M85)</f>
        <v>2698426</v>
      </c>
      <c r="N86" s="267"/>
    </row>
    <row r="87" spans="2:14" ht="12.75" customHeight="1">
      <c r="B87" s="259"/>
      <c r="C87" s="265" t="s">
        <v>23</v>
      </c>
      <c r="D87" s="271">
        <v>28</v>
      </c>
      <c r="E87" s="278"/>
      <c r="F87" s="278"/>
      <c r="G87" s="273"/>
      <c r="H87" s="270"/>
      <c r="I87" s="345" t="s">
        <v>81</v>
      </c>
      <c r="J87" s="271"/>
      <c r="K87" s="413">
        <v>-19183</v>
      </c>
      <c r="L87" s="272">
        <v>-13909</v>
      </c>
      <c r="M87" s="272"/>
      <c r="N87" s="267"/>
    </row>
    <row r="88" spans="2:14" ht="12.75" customHeight="1">
      <c r="B88" s="259"/>
      <c r="C88" s="270" t="s">
        <v>24</v>
      </c>
      <c r="D88" s="271"/>
      <c r="E88" s="278">
        <v>94998</v>
      </c>
      <c r="F88" s="278">
        <v>118518</v>
      </c>
      <c r="G88" s="273"/>
      <c r="H88" s="270"/>
      <c r="I88" s="345" t="s">
        <v>383</v>
      </c>
      <c r="J88" s="271"/>
      <c r="K88" s="413"/>
      <c r="L88" s="272"/>
      <c r="M88" s="272"/>
      <c r="N88" s="267"/>
    </row>
    <row r="89" spans="2:14" ht="12.75" customHeight="1">
      <c r="B89" s="259"/>
      <c r="C89" s="270" t="s">
        <v>25</v>
      </c>
      <c r="D89" s="271"/>
      <c r="E89" s="278">
        <v>3358402</v>
      </c>
      <c r="F89" s="278">
        <v>3290223</v>
      </c>
      <c r="G89" s="273"/>
      <c r="H89" s="270"/>
      <c r="I89" s="345" t="s">
        <v>384</v>
      </c>
      <c r="J89" s="271"/>
      <c r="K89" s="413">
        <v>2696</v>
      </c>
      <c r="L89" s="272">
        <v>0</v>
      </c>
      <c r="M89" s="272"/>
      <c r="N89" s="267"/>
    </row>
    <row r="90" spans="2:14" ht="12.75" customHeight="1">
      <c r="B90" s="259"/>
      <c r="C90" s="270"/>
      <c r="D90" s="271"/>
      <c r="E90" s="338">
        <f>SUM(E88:E89)</f>
        <v>3453400</v>
      </c>
      <c r="F90" s="338">
        <f>SUM(F88:F89)</f>
        <v>3408741</v>
      </c>
      <c r="G90" s="273"/>
      <c r="H90" s="270"/>
      <c r="I90" s="345"/>
      <c r="J90" s="271"/>
      <c r="K90" s="286">
        <f>K89+K87</f>
        <v>-16487</v>
      </c>
      <c r="L90" s="287">
        <f>L89+L87</f>
        <v>-13909</v>
      </c>
      <c r="M90" s="272"/>
      <c r="N90" s="267"/>
    </row>
    <row r="91" spans="2:14" ht="12.75" customHeight="1">
      <c r="B91" s="259"/>
      <c r="D91" s="268"/>
      <c r="E91" s="268"/>
      <c r="F91" s="268"/>
      <c r="G91" s="273">
        <v>76565</v>
      </c>
      <c r="H91" s="294"/>
      <c r="I91" s="293"/>
      <c r="J91" s="271"/>
      <c r="K91" s="413"/>
      <c r="L91" s="272"/>
      <c r="M91" s="272"/>
      <c r="N91" s="267"/>
    </row>
    <row r="92" spans="2:14" ht="12.75" customHeight="1">
      <c r="B92" s="259"/>
      <c r="D92" s="268"/>
      <c r="E92" s="268"/>
      <c r="F92" s="268"/>
      <c r="G92" s="273">
        <v>2543816</v>
      </c>
      <c r="H92" s="270"/>
      <c r="I92" s="265" t="s">
        <v>82</v>
      </c>
      <c r="J92" s="271">
        <v>26</v>
      </c>
      <c r="K92" s="413"/>
      <c r="L92" s="272"/>
      <c r="M92" s="272">
        <v>61986</v>
      </c>
      <c r="N92" s="267"/>
    </row>
    <row r="93" spans="2:14" ht="12.75" customHeight="1">
      <c r="B93" s="259"/>
      <c r="D93" s="268"/>
      <c r="E93" s="268"/>
      <c r="F93" s="268"/>
      <c r="G93" s="276">
        <f>SUM(G87:G92)</f>
        <v>2620381</v>
      </c>
      <c r="H93" s="270"/>
      <c r="I93" s="270" t="s">
        <v>83</v>
      </c>
      <c r="J93" s="271"/>
      <c r="K93" s="413">
        <v>21</v>
      </c>
      <c r="L93" s="272">
        <v>16</v>
      </c>
      <c r="M93" s="272">
        <v>-54505</v>
      </c>
      <c r="N93" s="267"/>
    </row>
    <row r="94" spans="2:14" ht="12.75" customHeight="1">
      <c r="B94" s="259"/>
      <c r="C94" s="270"/>
      <c r="D94" s="335"/>
      <c r="E94" s="335"/>
      <c r="F94" s="278"/>
      <c r="G94" s="291"/>
      <c r="H94" s="270"/>
      <c r="I94" s="270" t="s">
        <v>84</v>
      </c>
      <c r="J94" s="271"/>
      <c r="K94" s="413">
        <v>-18700</v>
      </c>
      <c r="L94" s="272">
        <v>-47837</v>
      </c>
      <c r="M94" s="272">
        <v>518</v>
      </c>
      <c r="N94" s="267"/>
    </row>
    <row r="95" spans="2:14" ht="12.75" customHeight="1">
      <c r="B95" s="259"/>
      <c r="C95" s="270"/>
      <c r="D95" s="271"/>
      <c r="E95" s="271"/>
      <c r="F95" s="278"/>
      <c r="G95" s="273"/>
      <c r="H95" s="270"/>
      <c r="I95" s="270" t="s">
        <v>85</v>
      </c>
      <c r="J95" s="271"/>
      <c r="K95" s="413"/>
      <c r="L95" s="272"/>
      <c r="M95" s="272">
        <v>-3196</v>
      </c>
      <c r="N95" s="267"/>
    </row>
    <row r="96" spans="2:14" ht="12.75" customHeight="1">
      <c r="B96" s="259"/>
      <c r="C96" s="265" t="s">
        <v>26</v>
      </c>
      <c r="D96" s="271"/>
      <c r="E96" s="271"/>
      <c r="F96" s="278"/>
      <c r="G96" s="273"/>
      <c r="H96" s="270"/>
      <c r="I96" s="270" t="s">
        <v>86</v>
      </c>
      <c r="J96" s="271"/>
      <c r="K96" s="413">
        <v>-45316</v>
      </c>
      <c r="L96" s="272">
        <v>90085</v>
      </c>
      <c r="M96" s="272"/>
      <c r="N96" s="267"/>
    </row>
    <row r="97" spans="2:15" ht="12.75" customHeight="1">
      <c r="B97" s="259"/>
      <c r="C97" s="265"/>
      <c r="D97" s="271"/>
      <c r="E97" s="271"/>
      <c r="F97" s="278"/>
      <c r="G97" s="273"/>
      <c r="H97" s="270"/>
      <c r="I97" s="270" t="s">
        <v>87</v>
      </c>
      <c r="J97" s="271"/>
      <c r="K97" s="413"/>
      <c r="L97" s="272"/>
      <c r="M97" s="272"/>
      <c r="N97" s="267"/>
    </row>
    <row r="98" spans="2:15" ht="12.75" customHeight="1">
      <c r="B98" s="259"/>
      <c r="C98" s="270" t="s">
        <v>27</v>
      </c>
      <c r="D98" s="271">
        <v>23</v>
      </c>
      <c r="E98" s="278">
        <v>136232</v>
      </c>
      <c r="F98" s="278">
        <v>149004</v>
      </c>
      <c r="G98" s="273"/>
      <c r="H98" s="270"/>
      <c r="I98" s="270" t="s">
        <v>359</v>
      </c>
      <c r="J98" s="271"/>
      <c r="K98" s="413">
        <v>-11133</v>
      </c>
      <c r="L98" s="272">
        <v>-10513</v>
      </c>
      <c r="M98" s="272">
        <v>3093</v>
      </c>
      <c r="N98" s="267"/>
    </row>
    <row r="99" spans="2:15" ht="12.75" customHeight="1">
      <c r="B99" s="259"/>
      <c r="C99" s="270" t="s">
        <v>28</v>
      </c>
      <c r="D99" s="271">
        <v>16</v>
      </c>
      <c r="E99" s="278">
        <v>61948</v>
      </c>
      <c r="F99" s="278">
        <v>63503</v>
      </c>
      <c r="G99" s="273">
        <v>57050</v>
      </c>
      <c r="H99" s="270"/>
      <c r="J99" s="271"/>
      <c r="K99" s="413"/>
      <c r="L99" s="272"/>
      <c r="M99" s="274">
        <f>SUM(M92:M98)</f>
        <v>7896</v>
      </c>
      <c r="N99" s="267"/>
    </row>
    <row r="100" spans="2:15" ht="12.75" customHeight="1">
      <c r="B100" s="259"/>
      <c r="C100" s="270" t="s">
        <v>29</v>
      </c>
      <c r="D100" s="271">
        <v>17</v>
      </c>
      <c r="E100" s="283">
        <v>157818</v>
      </c>
      <c r="F100" s="283">
        <v>159271</v>
      </c>
      <c r="G100" s="273"/>
      <c r="H100" s="270"/>
      <c r="I100" s="270"/>
      <c r="J100" s="271"/>
      <c r="K100" s="413"/>
      <c r="L100" s="272"/>
      <c r="M100" s="272"/>
      <c r="N100" s="267"/>
    </row>
    <row r="101" spans="2:15" ht="12.75" customHeight="1">
      <c r="B101" s="259"/>
      <c r="C101" s="270"/>
      <c r="D101" s="271"/>
      <c r="E101" s="338">
        <f>SUM(E98:E100)</f>
        <v>355998</v>
      </c>
      <c r="F101" s="338">
        <f>SUM(F98:F100)</f>
        <v>371778</v>
      </c>
      <c r="G101" s="273"/>
      <c r="H101" s="270"/>
      <c r="I101" s="270"/>
      <c r="J101" s="271"/>
      <c r="K101" s="286">
        <f>K93+K94+K96+K98</f>
        <v>-75128</v>
      </c>
      <c r="L101" s="404">
        <f>L93+L94+L96+L98</f>
        <v>31751</v>
      </c>
      <c r="M101" s="272"/>
      <c r="N101" s="267"/>
    </row>
    <row r="102" spans="2:15" ht="12.75" customHeight="1">
      <c r="B102" s="259"/>
      <c r="C102" s="270"/>
      <c r="D102" s="271"/>
      <c r="E102" s="271"/>
      <c r="F102" s="278"/>
      <c r="G102" s="373">
        <v>217954</v>
      </c>
      <c r="H102" s="270"/>
      <c r="I102" s="270"/>
      <c r="J102" s="271"/>
      <c r="K102" s="271"/>
      <c r="L102" s="272"/>
      <c r="M102" s="272"/>
      <c r="N102" s="267"/>
    </row>
    <row r="103" spans="2:15" ht="12.75" customHeight="1">
      <c r="B103" s="259"/>
      <c r="C103" s="270"/>
      <c r="D103" s="271"/>
      <c r="E103" s="271"/>
      <c r="F103" s="278"/>
      <c r="G103" s="276">
        <f>SUM(G98:G102)</f>
        <v>275004</v>
      </c>
      <c r="H103" s="270"/>
      <c r="I103" s="270"/>
      <c r="J103" s="271"/>
      <c r="K103" s="271"/>
      <c r="L103" s="403"/>
      <c r="M103" s="272">
        <v>3</v>
      </c>
      <c r="N103" s="267"/>
    </row>
    <row r="104" spans="2:15" ht="12.75" customHeight="1">
      <c r="B104" s="259"/>
      <c r="C104" s="270"/>
      <c r="D104" s="271"/>
      <c r="E104" s="271"/>
      <c r="F104" s="278"/>
      <c r="G104" s="273"/>
      <c r="H104" s="270"/>
      <c r="I104" s="270"/>
      <c r="J104" s="271"/>
      <c r="K104" s="268"/>
      <c r="L104" s="398"/>
      <c r="M104" s="272">
        <v>22734</v>
      </c>
      <c r="N104" s="267"/>
      <c r="O104" s="295"/>
    </row>
    <row r="105" spans="2:15" ht="12.75" customHeight="1">
      <c r="B105" s="259"/>
      <c r="C105" s="270"/>
      <c r="D105" s="271"/>
      <c r="E105" s="271"/>
      <c r="F105" s="278"/>
      <c r="G105" s="273"/>
      <c r="H105" s="270"/>
      <c r="I105" s="270"/>
      <c r="J105" s="271"/>
      <c r="K105" s="271"/>
      <c r="L105" s="403"/>
      <c r="M105" s="272"/>
      <c r="N105" s="267"/>
      <c r="O105" s="295"/>
    </row>
    <row r="106" spans="2:15" ht="12.75" customHeight="1">
      <c r="B106" s="259"/>
      <c r="C106" s="265" t="s">
        <v>30</v>
      </c>
      <c r="D106" s="271"/>
      <c r="E106" s="271"/>
      <c r="F106" s="278"/>
      <c r="G106" s="273"/>
      <c r="H106" s="270"/>
      <c r="I106" s="265" t="s">
        <v>358</v>
      </c>
      <c r="J106" s="271">
        <v>25</v>
      </c>
      <c r="K106" s="271"/>
      <c r="L106" s="403"/>
      <c r="M106" s="272"/>
      <c r="N106" s="267"/>
      <c r="O106" s="295"/>
    </row>
    <row r="107" spans="2:15" ht="12.75" customHeight="1">
      <c r="B107" s="259"/>
      <c r="C107" s="265" t="s">
        <v>31</v>
      </c>
      <c r="D107" s="271" t="s">
        <v>40</v>
      </c>
      <c r="E107" s="340">
        <v>409603</v>
      </c>
      <c r="F107" s="340">
        <v>497818</v>
      </c>
      <c r="G107" s="273"/>
      <c r="H107" s="270"/>
      <c r="I107" s="267" t="s">
        <v>88</v>
      </c>
      <c r="J107" s="271"/>
      <c r="K107" s="413">
        <v>0</v>
      </c>
      <c r="L107" s="272">
        <v>0</v>
      </c>
      <c r="M107" s="272"/>
      <c r="N107" s="267"/>
      <c r="O107" s="295"/>
    </row>
    <row r="108" spans="2:15" ht="12.75" customHeight="1">
      <c r="B108" s="259"/>
      <c r="D108" s="268"/>
      <c r="E108" s="268"/>
      <c r="F108" s="268"/>
      <c r="G108" s="273"/>
      <c r="H108" s="270"/>
      <c r="I108" s="267" t="s">
        <v>89</v>
      </c>
      <c r="J108" s="271"/>
      <c r="K108" s="414">
        <v>11</v>
      </c>
      <c r="L108" s="272">
        <v>12</v>
      </c>
      <c r="M108" s="274">
        <f>SUM(M103:M104)</f>
        <v>22737</v>
      </c>
      <c r="N108" s="267"/>
    </row>
    <row r="109" spans="2:15" ht="12.75" customHeight="1">
      <c r="B109" s="259"/>
      <c r="D109" s="268"/>
      <c r="E109" s="268"/>
      <c r="F109" s="268"/>
      <c r="G109" s="273"/>
      <c r="H109" s="270"/>
      <c r="I109" s="267"/>
      <c r="J109" s="271"/>
      <c r="K109" s="286">
        <f>SUM(K107:K108)</f>
        <v>11</v>
      </c>
      <c r="L109" s="404">
        <f>SUM(L107:L108)</f>
        <v>12</v>
      </c>
      <c r="M109" s="274"/>
      <c r="N109" s="267"/>
    </row>
    <row r="110" spans="2:15" ht="12.75" customHeight="1">
      <c r="B110" s="259"/>
      <c r="C110" s="270"/>
      <c r="D110" s="271"/>
      <c r="E110" s="271"/>
      <c r="F110" s="278"/>
      <c r="G110" s="273"/>
      <c r="H110" s="270"/>
      <c r="I110" s="267"/>
      <c r="J110" s="271"/>
      <c r="K110" s="271"/>
      <c r="L110" s="403"/>
      <c r="M110" s="274"/>
      <c r="N110" s="267"/>
    </row>
    <row r="111" spans="2:15" ht="12.75" customHeight="1">
      <c r="B111" s="259"/>
      <c r="C111" s="270"/>
      <c r="D111" s="303"/>
      <c r="E111" s="303"/>
      <c r="F111" s="283"/>
      <c r="G111" s="273"/>
      <c r="H111" s="296"/>
      <c r="I111" s="299" t="s">
        <v>90</v>
      </c>
      <c r="J111" s="341"/>
      <c r="K111" s="380">
        <f>K81+K101+K109+K90</f>
        <v>4463428</v>
      </c>
      <c r="L111" s="410">
        <f>L81+L101+L109+L90</f>
        <v>4105382</v>
      </c>
      <c r="M111" s="297">
        <f>M86+M99+M108</f>
        <v>2729059</v>
      </c>
      <c r="N111" s="267"/>
    </row>
    <row r="112" spans="2:15" ht="12.75" customHeight="1">
      <c r="B112" s="298"/>
      <c r="C112" s="299" t="s">
        <v>32</v>
      </c>
      <c r="D112" s="341"/>
      <c r="E112" s="300">
        <f>E11+E17+E36+E44+E45+E49+E57+E62+E73+E81+E90+E101+E107+E30+E25</f>
        <v>50982417</v>
      </c>
      <c r="F112" s="300">
        <f>F11+F17+F36+F44+F45+F49+F57+F62+F73+F81+F90+F101+F107+F30+F25</f>
        <v>50784348</v>
      </c>
      <c r="G112" s="300" t="e">
        <f>SUM(#REF!+G17+G36+G44+G45+G49+G51+G62+#REF!+G74+G85+G93+G103+G68)</f>
        <v>#REF!</v>
      </c>
      <c r="H112" s="301"/>
      <c r="I112" s="302" t="s">
        <v>91</v>
      </c>
      <c r="J112" s="303"/>
      <c r="K112" s="304">
        <f>K54+K111</f>
        <v>50982417</v>
      </c>
      <c r="L112" s="411">
        <f>L54+L111</f>
        <v>50784348</v>
      </c>
      <c r="M112" s="305" t="e">
        <f>+M62+M111</f>
        <v>#REF!</v>
      </c>
      <c r="N112" s="267"/>
    </row>
    <row r="113" spans="2:14" ht="12.75" customHeight="1">
      <c r="B113" s="259"/>
      <c r="C113" s="311"/>
      <c r="D113" s="271"/>
      <c r="E113" s="365"/>
      <c r="F113" s="269"/>
      <c r="G113" s="269"/>
      <c r="H113" s="282"/>
      <c r="I113" s="311"/>
      <c r="J113" s="311"/>
      <c r="K113" s="311"/>
      <c r="L113" s="367"/>
      <c r="M113" s="346"/>
      <c r="N113" s="267"/>
    </row>
    <row r="114" spans="2:14" ht="12.75" customHeight="1">
      <c r="B114" s="259"/>
      <c r="C114" s="265" t="s">
        <v>33</v>
      </c>
      <c r="D114" s="271">
        <v>30</v>
      </c>
      <c r="E114" s="365"/>
      <c r="F114" s="306"/>
      <c r="G114" s="306"/>
      <c r="H114" s="270"/>
      <c r="I114" s="265"/>
      <c r="J114" s="265"/>
      <c r="K114" s="265"/>
      <c r="L114" s="307"/>
      <c r="M114" s="308"/>
      <c r="N114" s="267"/>
    </row>
    <row r="115" spans="2:14" ht="12.75" customHeight="1">
      <c r="B115" s="259"/>
      <c r="C115" s="270" t="s">
        <v>34</v>
      </c>
      <c r="D115" s="309"/>
      <c r="E115" s="425">
        <v>5318151</v>
      </c>
      <c r="F115" s="425">
        <v>5173601</v>
      </c>
      <c r="G115" s="310">
        <v>1239162</v>
      </c>
      <c r="H115" s="270"/>
      <c r="I115" s="270"/>
      <c r="J115" s="311"/>
      <c r="K115" s="311"/>
      <c r="L115" s="312"/>
      <c r="M115" s="313"/>
      <c r="N115" s="267"/>
    </row>
    <row r="116" spans="2:14" ht="12.75" customHeight="1">
      <c r="B116" s="314"/>
      <c r="C116" s="315" t="s">
        <v>35</v>
      </c>
      <c r="D116" s="271"/>
      <c r="E116" s="425">
        <v>502363</v>
      </c>
      <c r="F116" s="425">
        <v>419919</v>
      </c>
      <c r="G116" s="316">
        <v>2433511</v>
      </c>
      <c r="H116" s="270"/>
      <c r="I116" s="317"/>
      <c r="J116" s="318"/>
      <c r="K116" s="318"/>
      <c r="L116" s="319"/>
      <c r="M116" s="313"/>
      <c r="N116" s="267"/>
    </row>
    <row r="117" spans="2:14" ht="12.75" customHeight="1">
      <c r="B117" s="314"/>
      <c r="C117" s="315" t="s">
        <v>36</v>
      </c>
      <c r="D117" s="271"/>
      <c r="E117" s="425">
        <v>1012796</v>
      </c>
      <c r="F117" s="425">
        <v>976066</v>
      </c>
      <c r="G117" s="316"/>
      <c r="H117" s="270"/>
      <c r="I117" s="317"/>
      <c r="J117" s="318"/>
      <c r="K117" s="318"/>
      <c r="L117" s="319"/>
      <c r="M117" s="313"/>
      <c r="N117" s="267"/>
    </row>
    <row r="118" spans="2:14" ht="12.75" customHeight="1" thickBot="1">
      <c r="B118" s="320"/>
      <c r="C118" s="321"/>
      <c r="D118" s="322"/>
      <c r="E118" s="322"/>
      <c r="F118" s="323"/>
      <c r="G118" s="323">
        <v>34299</v>
      </c>
      <c r="H118" s="324"/>
      <c r="I118" s="324"/>
      <c r="J118" s="325"/>
      <c r="K118" s="325"/>
      <c r="L118" s="326"/>
      <c r="M118" s="327"/>
    </row>
    <row r="119" spans="2:14" ht="9" customHeight="1">
      <c r="C119" s="315"/>
      <c r="D119" s="311"/>
      <c r="E119" s="311"/>
      <c r="F119" s="311"/>
      <c r="G119" s="328"/>
      <c r="H119" s="329"/>
      <c r="I119" s="270"/>
      <c r="J119" s="311"/>
      <c r="K119" s="311"/>
      <c r="L119" s="311"/>
      <c r="M119" s="270"/>
    </row>
    <row r="120" spans="2:14" ht="12.75" customHeight="1">
      <c r="B120" s="330"/>
      <c r="C120" s="474" t="s">
        <v>37</v>
      </c>
      <c r="D120" s="474"/>
      <c r="E120" s="474"/>
      <c r="F120" s="474"/>
      <c r="G120" s="474"/>
      <c r="H120" s="474"/>
      <c r="I120" s="474"/>
      <c r="J120" s="474"/>
      <c r="K120" s="474"/>
      <c r="L120" s="474"/>
      <c r="M120" s="330"/>
    </row>
    <row r="121" spans="2:14" ht="12.75" customHeight="1"/>
    <row r="122" spans="2:14">
      <c r="C122" s="474" t="s">
        <v>38</v>
      </c>
      <c r="D122" s="474"/>
      <c r="E122" s="474"/>
      <c r="F122" s="474"/>
      <c r="G122" s="474"/>
      <c r="H122" s="474"/>
      <c r="I122" s="474"/>
      <c r="J122" s="474"/>
      <c r="K122" s="474"/>
      <c r="L122" s="474"/>
      <c r="M122" s="474"/>
    </row>
    <row r="123" spans="2:14" ht="12.75" customHeight="1">
      <c r="C123" s="329"/>
      <c r="D123" s="331"/>
      <c r="E123" s="331"/>
      <c r="F123" s="331"/>
      <c r="G123" s="329"/>
      <c r="H123" s="329"/>
      <c r="I123" s="329"/>
      <c r="J123" s="331"/>
      <c r="K123" s="331"/>
      <c r="L123" s="331"/>
      <c r="M123" s="270"/>
    </row>
    <row r="124" spans="2:14" ht="12.75" customHeight="1">
      <c r="C124" s="329"/>
      <c r="D124" s="331"/>
      <c r="E124" s="331"/>
      <c r="F124" s="331"/>
      <c r="G124" s="329"/>
      <c r="H124" s="329"/>
      <c r="I124" s="329"/>
      <c r="J124" s="331"/>
      <c r="K124" s="331"/>
      <c r="L124" s="331"/>
      <c r="M124" s="329"/>
    </row>
    <row r="125" spans="2:14" ht="12.75" customHeight="1">
      <c r="C125" s="329"/>
      <c r="D125" s="331"/>
      <c r="E125" s="331"/>
      <c r="F125" s="331"/>
      <c r="G125" s="329"/>
      <c r="H125" s="329"/>
      <c r="I125" s="329"/>
      <c r="J125" s="331"/>
      <c r="K125" s="331"/>
      <c r="L125" s="331"/>
      <c r="M125" s="329"/>
    </row>
    <row r="126" spans="2:14" ht="12.75" customHeight="1">
      <c r="C126" s="329"/>
      <c r="D126" s="331"/>
      <c r="E126" s="331"/>
      <c r="F126" s="446"/>
      <c r="G126" s="329"/>
      <c r="H126" s="329"/>
      <c r="I126" s="329"/>
      <c r="J126" s="331"/>
      <c r="K126" s="331"/>
      <c r="L126" s="331"/>
      <c r="M126" s="329"/>
    </row>
    <row r="127" spans="2:14">
      <c r="C127" s="329"/>
      <c r="D127" s="331"/>
      <c r="E127" s="331"/>
      <c r="F127" s="446"/>
      <c r="G127" s="329"/>
      <c r="H127" s="329"/>
      <c r="I127" s="329"/>
      <c r="J127" s="331"/>
      <c r="K127" s="331"/>
      <c r="L127" s="331"/>
      <c r="M127" s="329"/>
    </row>
    <row r="128" spans="2:14">
      <c r="C128" s="329"/>
      <c r="D128" s="331"/>
      <c r="E128" s="331"/>
      <c r="F128" s="311"/>
      <c r="G128" s="329"/>
      <c r="H128" s="329"/>
      <c r="I128" s="329"/>
      <c r="J128" s="331"/>
      <c r="K128" s="331"/>
      <c r="L128" s="331"/>
      <c r="M128" s="329"/>
    </row>
    <row r="129" spans="3:13">
      <c r="C129" s="329"/>
      <c r="D129" s="331"/>
      <c r="E129" s="331"/>
      <c r="F129" s="331"/>
      <c r="G129" s="329"/>
      <c r="H129" s="329"/>
      <c r="I129" s="329"/>
      <c r="J129" s="331"/>
      <c r="K129" s="331"/>
      <c r="L129" s="331"/>
      <c r="M129" s="329"/>
    </row>
    <row r="130" spans="3:13">
      <c r="C130" s="329"/>
      <c r="D130" s="331"/>
      <c r="E130" s="331"/>
      <c r="F130" s="331"/>
      <c r="G130" s="329"/>
      <c r="H130" s="329"/>
      <c r="I130" s="329"/>
      <c r="J130" s="331"/>
      <c r="K130" s="331"/>
      <c r="L130" s="331"/>
      <c r="M130" s="329"/>
    </row>
    <row r="131" spans="3:13">
      <c r="C131" s="329"/>
      <c r="D131" s="331"/>
      <c r="E131" s="331"/>
      <c r="F131" s="331"/>
      <c r="G131" s="329"/>
      <c r="H131" s="329"/>
      <c r="I131" s="329"/>
      <c r="J131" s="331"/>
      <c r="K131" s="331"/>
      <c r="L131" s="331"/>
      <c r="M131" s="329"/>
    </row>
    <row r="132" spans="3:13">
      <c r="C132" s="329"/>
      <c r="D132" s="331"/>
      <c r="E132" s="331"/>
      <c r="F132" s="331"/>
      <c r="G132" s="329"/>
      <c r="H132" s="329"/>
      <c r="I132" s="329"/>
      <c r="J132" s="331"/>
      <c r="K132" s="331"/>
      <c r="L132" s="331"/>
      <c r="M132" s="329"/>
    </row>
    <row r="133" spans="3:13">
      <c r="C133" s="329"/>
      <c r="D133" s="331"/>
      <c r="E133" s="331"/>
      <c r="F133" s="331"/>
      <c r="G133" s="329"/>
      <c r="H133" s="329"/>
      <c r="I133" s="329"/>
      <c r="J133" s="331"/>
      <c r="K133" s="331"/>
      <c r="L133" s="331"/>
      <c r="M133" s="329"/>
    </row>
    <row r="134" spans="3:13">
      <c r="C134" s="329"/>
      <c r="D134" s="331"/>
      <c r="E134" s="331"/>
      <c r="F134" s="331"/>
      <c r="G134" s="329"/>
      <c r="H134" s="329"/>
      <c r="I134" s="329"/>
      <c r="J134" s="331"/>
      <c r="K134" s="331"/>
      <c r="L134" s="331"/>
      <c r="M134" s="329"/>
    </row>
    <row r="135" spans="3:13">
      <c r="C135" s="329"/>
      <c r="D135" s="331"/>
      <c r="E135" s="331"/>
      <c r="F135" s="331"/>
      <c r="G135" s="329"/>
      <c r="H135" s="329"/>
      <c r="I135" s="329"/>
      <c r="J135" s="331"/>
      <c r="K135" s="331"/>
      <c r="L135" s="331"/>
      <c r="M135" s="329"/>
    </row>
    <row r="136" spans="3:13">
      <c r="C136" s="329"/>
      <c r="D136" s="331"/>
      <c r="E136" s="331"/>
      <c r="F136" s="331"/>
      <c r="G136" s="329"/>
      <c r="H136" s="329"/>
      <c r="I136" s="329"/>
      <c r="J136" s="331"/>
      <c r="K136" s="331"/>
      <c r="L136" s="331"/>
      <c r="M136" s="329"/>
    </row>
    <row r="137" spans="3:13">
      <c r="C137" s="329"/>
      <c r="D137" s="331"/>
      <c r="E137" s="331"/>
      <c r="F137" s="331"/>
      <c r="G137" s="329"/>
      <c r="H137" s="329"/>
      <c r="I137" s="329"/>
      <c r="J137" s="331"/>
      <c r="K137" s="331"/>
      <c r="L137" s="331"/>
      <c r="M137" s="329"/>
    </row>
    <row r="138" spans="3:13">
      <c r="C138" s="329"/>
      <c r="D138" s="331"/>
      <c r="E138" s="331"/>
      <c r="F138" s="331"/>
      <c r="G138" s="329"/>
      <c r="H138" s="329"/>
      <c r="I138" s="329"/>
      <c r="J138" s="331"/>
      <c r="K138" s="331"/>
      <c r="L138" s="331"/>
      <c r="M138" s="329"/>
    </row>
    <row r="139" spans="3:13">
      <c r="C139" s="329"/>
      <c r="D139" s="331"/>
      <c r="E139" s="331"/>
      <c r="F139" s="331"/>
      <c r="G139" s="329"/>
      <c r="H139" s="329"/>
      <c r="I139" s="329"/>
      <c r="J139" s="331"/>
      <c r="K139" s="331"/>
      <c r="L139" s="331"/>
      <c r="M139" s="329"/>
    </row>
    <row r="140" spans="3:13">
      <c r="C140" s="329"/>
      <c r="D140" s="331"/>
      <c r="E140" s="331"/>
      <c r="F140" s="331"/>
      <c r="G140" s="329"/>
      <c r="H140" s="329"/>
      <c r="I140" s="329"/>
      <c r="J140" s="331"/>
      <c r="K140" s="331"/>
      <c r="L140" s="331"/>
      <c r="M140" s="329"/>
    </row>
    <row r="141" spans="3:13">
      <c r="C141" s="329"/>
      <c r="D141" s="331"/>
      <c r="E141" s="331"/>
      <c r="F141" s="331"/>
      <c r="G141" s="329"/>
      <c r="H141" s="329"/>
      <c r="I141" s="329"/>
      <c r="J141" s="331"/>
      <c r="K141" s="331"/>
      <c r="L141" s="331"/>
      <c r="M141" s="329"/>
    </row>
    <row r="142" spans="3:13">
      <c r="C142" s="329"/>
      <c r="D142" s="331"/>
      <c r="E142" s="331"/>
      <c r="F142" s="331"/>
      <c r="G142" s="329"/>
      <c r="H142" s="329"/>
      <c r="I142" s="329"/>
      <c r="J142" s="331"/>
      <c r="K142" s="331"/>
      <c r="L142" s="331"/>
      <c r="M142" s="329"/>
    </row>
    <row r="143" spans="3:13">
      <c r="C143" s="329"/>
      <c r="D143" s="331"/>
      <c r="E143" s="331"/>
      <c r="F143" s="331"/>
      <c r="G143" s="329"/>
      <c r="H143" s="329"/>
      <c r="I143" s="329"/>
      <c r="J143" s="331"/>
      <c r="K143" s="331"/>
      <c r="L143" s="331"/>
      <c r="M143" s="329"/>
    </row>
    <row r="144" spans="3:13">
      <c r="C144" s="329"/>
      <c r="D144" s="331"/>
      <c r="E144" s="331"/>
      <c r="F144" s="331"/>
      <c r="G144" s="329"/>
      <c r="H144" s="329"/>
      <c r="I144" s="329"/>
      <c r="J144" s="331"/>
      <c r="K144" s="331"/>
      <c r="L144" s="331"/>
      <c r="M144" s="329"/>
    </row>
    <row r="145" spans="3:13">
      <c r="C145" s="329"/>
      <c r="D145" s="331"/>
      <c r="E145" s="331"/>
      <c r="F145" s="331"/>
      <c r="G145" s="329"/>
      <c r="H145" s="329"/>
      <c r="I145" s="329"/>
      <c r="J145" s="331"/>
      <c r="K145" s="331"/>
      <c r="L145" s="331"/>
      <c r="M145" s="329"/>
    </row>
    <row r="146" spans="3:13">
      <c r="C146" s="329"/>
      <c r="D146" s="331"/>
      <c r="E146" s="331"/>
      <c r="F146" s="331"/>
      <c r="G146" s="329"/>
      <c r="H146" s="329"/>
      <c r="I146" s="329"/>
      <c r="J146" s="331"/>
      <c r="K146" s="331"/>
      <c r="L146" s="331"/>
      <c r="M146" s="329"/>
    </row>
    <row r="147" spans="3:13">
      <c r="C147" s="329"/>
      <c r="D147" s="331"/>
      <c r="E147" s="331"/>
      <c r="F147" s="331"/>
      <c r="G147" s="329"/>
      <c r="H147" s="329"/>
      <c r="I147" s="329"/>
      <c r="J147" s="331"/>
      <c r="K147" s="331"/>
      <c r="L147" s="331"/>
      <c r="M147" s="329"/>
    </row>
    <row r="148" spans="3:13">
      <c r="C148" s="329"/>
      <c r="D148" s="331"/>
      <c r="E148" s="331"/>
      <c r="F148" s="331"/>
      <c r="G148" s="329"/>
      <c r="H148" s="329"/>
      <c r="I148" s="329"/>
      <c r="J148" s="331"/>
      <c r="K148" s="331"/>
      <c r="L148" s="331"/>
      <c r="M148" s="329"/>
    </row>
    <row r="149" spans="3:13">
      <c r="C149" s="329"/>
      <c r="D149" s="331"/>
      <c r="E149" s="331"/>
      <c r="F149" s="331"/>
      <c r="G149" s="329"/>
      <c r="H149" s="329"/>
      <c r="I149" s="329"/>
      <c r="J149" s="331"/>
      <c r="K149" s="331"/>
      <c r="L149" s="331"/>
      <c r="M149" s="329"/>
    </row>
    <row r="150" spans="3:13">
      <c r="C150" s="329"/>
      <c r="D150" s="331"/>
      <c r="E150" s="331"/>
      <c r="F150" s="331"/>
      <c r="G150" s="329"/>
      <c r="H150" s="329"/>
      <c r="I150" s="329"/>
      <c r="J150" s="331"/>
      <c r="K150" s="331"/>
      <c r="L150" s="331"/>
      <c r="M150" s="329"/>
    </row>
    <row r="151" spans="3:13">
      <c r="C151" s="329"/>
      <c r="D151" s="331"/>
      <c r="E151" s="331"/>
      <c r="F151" s="331"/>
      <c r="G151" s="329"/>
      <c r="H151" s="329"/>
      <c r="I151" s="329"/>
      <c r="J151" s="331"/>
      <c r="K151" s="331"/>
      <c r="L151" s="331"/>
      <c r="M151" s="329"/>
    </row>
    <row r="152" spans="3:13">
      <c r="C152" s="329"/>
      <c r="D152" s="331"/>
      <c r="E152" s="331"/>
      <c r="F152" s="331"/>
      <c r="G152" s="329"/>
      <c r="H152" s="329"/>
      <c r="I152" s="329"/>
      <c r="J152" s="331"/>
      <c r="K152" s="331"/>
      <c r="L152" s="331"/>
      <c r="M152" s="329"/>
    </row>
    <row r="153" spans="3:13">
      <c r="C153" s="329"/>
      <c r="D153" s="331"/>
      <c r="E153" s="331"/>
      <c r="F153" s="331"/>
      <c r="G153" s="329"/>
      <c r="I153" s="329"/>
      <c r="J153" s="331"/>
      <c r="K153" s="331"/>
      <c r="L153" s="331"/>
      <c r="M153" s="329"/>
    </row>
    <row r="154" spans="3:13">
      <c r="C154" s="329"/>
      <c r="D154" s="331"/>
      <c r="E154" s="331"/>
      <c r="F154" s="331"/>
      <c r="G154" s="329"/>
      <c r="I154" s="329"/>
      <c r="J154" s="331"/>
      <c r="K154" s="331"/>
      <c r="L154" s="331"/>
      <c r="M154" s="329"/>
    </row>
    <row r="155" spans="3:13">
      <c r="C155" s="329"/>
      <c r="D155" s="331"/>
      <c r="E155" s="331"/>
      <c r="F155" s="331"/>
      <c r="G155" s="329"/>
      <c r="I155" s="329"/>
      <c r="J155" s="331"/>
      <c r="K155" s="331"/>
      <c r="L155" s="331"/>
      <c r="M155" s="329"/>
    </row>
    <row r="156" spans="3:13">
      <c r="C156" s="329"/>
      <c r="D156" s="331"/>
      <c r="E156" s="331"/>
      <c r="F156" s="331"/>
      <c r="G156" s="329"/>
      <c r="I156" s="329"/>
      <c r="J156" s="331"/>
      <c r="K156" s="331"/>
      <c r="L156" s="331"/>
      <c r="M156" s="329"/>
    </row>
    <row r="157" spans="3:13">
      <c r="C157" s="329"/>
      <c r="D157" s="331"/>
      <c r="E157" s="331"/>
      <c r="F157" s="331"/>
      <c r="G157" s="329"/>
      <c r="I157" s="329"/>
      <c r="J157" s="331"/>
      <c r="K157" s="331"/>
      <c r="L157" s="331"/>
      <c r="M157" s="329"/>
    </row>
    <row r="158" spans="3:13">
      <c r="C158" s="329"/>
      <c r="D158" s="331"/>
      <c r="E158" s="331"/>
      <c r="F158" s="331"/>
      <c r="G158" s="329"/>
      <c r="I158" s="329"/>
      <c r="J158" s="331"/>
      <c r="K158" s="331"/>
      <c r="L158" s="331"/>
      <c r="M158" s="329"/>
    </row>
    <row r="159" spans="3:13">
      <c r="C159" s="329"/>
      <c r="D159" s="331"/>
      <c r="E159" s="331"/>
      <c r="F159" s="331"/>
      <c r="G159" s="329"/>
      <c r="I159" s="329"/>
      <c r="J159" s="331"/>
      <c r="K159" s="331"/>
      <c r="L159" s="331"/>
      <c r="M159" s="329"/>
    </row>
    <row r="160" spans="3:13">
      <c r="C160" s="329"/>
      <c r="D160" s="331"/>
      <c r="E160" s="331"/>
      <c r="F160" s="331"/>
      <c r="G160" s="329"/>
      <c r="I160" s="329"/>
      <c r="J160" s="331"/>
      <c r="K160" s="331"/>
      <c r="L160" s="331"/>
      <c r="M160" s="329"/>
    </row>
    <row r="161" spans="3:13">
      <c r="C161" s="329"/>
      <c r="D161" s="331"/>
      <c r="E161" s="331"/>
      <c r="F161" s="331"/>
      <c r="G161" s="329"/>
      <c r="I161" s="329"/>
      <c r="J161" s="331"/>
      <c r="K161" s="331"/>
      <c r="L161" s="331"/>
      <c r="M161" s="329"/>
    </row>
    <row r="162" spans="3:13">
      <c r="C162" s="329"/>
      <c r="D162" s="331"/>
      <c r="E162" s="331"/>
      <c r="F162" s="331"/>
      <c r="G162" s="329"/>
      <c r="I162" s="329"/>
      <c r="J162" s="331"/>
      <c r="K162" s="331"/>
      <c r="L162" s="331"/>
      <c r="M162" s="329"/>
    </row>
    <row r="163" spans="3:13">
      <c r="C163" s="329"/>
      <c r="D163" s="331"/>
      <c r="E163" s="331"/>
      <c r="F163" s="331"/>
      <c r="G163" s="329"/>
      <c r="I163" s="329"/>
      <c r="J163" s="331"/>
      <c r="K163" s="331"/>
      <c r="L163" s="331"/>
      <c r="M163" s="329"/>
    </row>
    <row r="164" spans="3:13">
      <c r="C164" s="329"/>
      <c r="D164" s="331"/>
      <c r="E164" s="331"/>
      <c r="F164" s="331"/>
      <c r="G164" s="329"/>
      <c r="I164" s="329"/>
      <c r="J164" s="331"/>
      <c r="K164" s="331"/>
      <c r="L164" s="331"/>
      <c r="M164" s="329"/>
    </row>
    <row r="165" spans="3:13">
      <c r="C165" s="329"/>
      <c r="D165" s="331"/>
      <c r="E165" s="331"/>
      <c r="F165" s="331"/>
      <c r="G165" s="329"/>
      <c r="I165" s="329"/>
      <c r="J165" s="331"/>
      <c r="K165" s="331"/>
      <c r="L165" s="331"/>
      <c r="M165" s="329"/>
    </row>
    <row r="166" spans="3:13">
      <c r="C166" s="329"/>
      <c r="D166" s="331"/>
      <c r="E166" s="331"/>
      <c r="F166" s="331"/>
      <c r="G166" s="329"/>
      <c r="I166" s="329"/>
      <c r="J166" s="331"/>
      <c r="K166" s="331"/>
      <c r="L166" s="331"/>
      <c r="M166" s="329"/>
    </row>
  </sheetData>
  <mergeCells count="5">
    <mergeCell ref="C2:M2"/>
    <mergeCell ref="C4:M4"/>
    <mergeCell ref="C5:M5"/>
    <mergeCell ref="C120:L120"/>
    <mergeCell ref="C122:M122"/>
  </mergeCells>
  <printOptions horizontalCentered="1"/>
  <pageMargins left="0" right="0" top="0.78740157480314965" bottom="0.39370078740157483" header="0" footer="0"/>
  <pageSetup paperSize="9" scale="42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2:K105"/>
  <sheetViews>
    <sheetView showGridLines="0" view="pageBreakPreview" zoomScale="80" zoomScaleNormal="80" zoomScaleSheetLayoutView="80" workbookViewId="0">
      <selection activeCell="C17" sqref="C17"/>
    </sheetView>
  </sheetViews>
  <sheetFormatPr defaultColWidth="9.109375" defaultRowHeight="13.2"/>
  <cols>
    <col min="1" max="1" width="5.109375" style="11" customWidth="1"/>
    <col min="2" max="2" width="120.44140625" style="11" customWidth="1"/>
    <col min="3" max="3" width="11.21875" style="11" customWidth="1"/>
    <col min="4" max="4" width="15.6640625" style="11" customWidth="1"/>
    <col min="5" max="5" width="16.109375" style="38" customWidth="1"/>
    <col min="6" max="6" width="2.88671875" style="11" customWidth="1"/>
    <col min="7" max="7" width="11.6640625" style="11" customWidth="1"/>
    <col min="8" max="8" width="9.109375" style="11"/>
    <col min="9" max="9" width="11.109375" style="11" bestFit="1" customWidth="1"/>
    <col min="10" max="16384" width="9.109375" style="11"/>
  </cols>
  <sheetData>
    <row r="2" spans="2:8" ht="17.399999999999999">
      <c r="B2" s="475" t="s">
        <v>0</v>
      </c>
      <c r="C2" s="475"/>
      <c r="D2" s="475"/>
      <c r="E2" s="475"/>
      <c r="F2" s="10"/>
    </row>
    <row r="3" spans="2:8" ht="15.6">
      <c r="B3" s="12"/>
      <c r="C3" s="12"/>
      <c r="D3" s="12"/>
      <c r="E3" s="13"/>
      <c r="F3" s="14"/>
    </row>
    <row r="4" spans="2:8" ht="15.6">
      <c r="B4" s="476" t="s">
        <v>92</v>
      </c>
      <c r="C4" s="476"/>
      <c r="D4" s="476"/>
      <c r="E4" s="476"/>
      <c r="F4" s="15"/>
    </row>
    <row r="5" spans="2:8" ht="15.6">
      <c r="B5" s="477" t="s">
        <v>93</v>
      </c>
      <c r="C5" s="477"/>
      <c r="D5" s="477"/>
      <c r="E5" s="477"/>
      <c r="F5" s="15"/>
    </row>
    <row r="6" spans="2:8">
      <c r="B6" s="478" t="s">
        <v>94</v>
      </c>
      <c r="C6" s="478"/>
      <c r="D6" s="478"/>
      <c r="E6" s="478"/>
      <c r="F6" s="16"/>
    </row>
    <row r="7" spans="2:8" ht="13.8" thickBot="1">
      <c r="B7" s="217"/>
      <c r="C7" s="217"/>
      <c r="D7" s="362"/>
      <c r="E7" s="217"/>
      <c r="F7" s="16"/>
    </row>
    <row r="8" spans="2:8">
      <c r="B8" s="484"/>
      <c r="C8" s="481" t="s">
        <v>39</v>
      </c>
      <c r="D8" s="489" t="s">
        <v>139</v>
      </c>
      <c r="E8" s="490"/>
      <c r="F8" s="2"/>
    </row>
    <row r="9" spans="2:8">
      <c r="B9" s="485"/>
      <c r="C9" s="482"/>
      <c r="D9" s="487">
        <v>2018</v>
      </c>
      <c r="E9" s="479" t="s">
        <v>41</v>
      </c>
      <c r="F9" s="222"/>
    </row>
    <row r="10" spans="2:8">
      <c r="B10" s="486"/>
      <c r="C10" s="483"/>
      <c r="D10" s="488"/>
      <c r="E10" s="480"/>
      <c r="F10" s="33"/>
    </row>
    <row r="11" spans="2:8">
      <c r="B11" s="17"/>
      <c r="C11" s="18"/>
      <c r="D11" s="368"/>
      <c r="E11" s="21"/>
      <c r="F11" s="381"/>
    </row>
    <row r="12" spans="2:8" ht="13.2" customHeight="1">
      <c r="B12" s="154" t="s">
        <v>95</v>
      </c>
      <c r="C12" s="18">
        <v>31</v>
      </c>
      <c r="D12" s="419">
        <v>724906</v>
      </c>
      <c r="E12" s="417">
        <v>689786</v>
      </c>
      <c r="F12" s="35"/>
      <c r="G12" s="244"/>
      <c r="H12" s="27"/>
    </row>
    <row r="13" spans="2:8" ht="13.2" customHeight="1">
      <c r="B13" s="151" t="s">
        <v>385</v>
      </c>
      <c r="C13" s="18"/>
      <c r="D13" s="420">
        <v>117406</v>
      </c>
      <c r="E13" s="21">
        <v>108083</v>
      </c>
      <c r="F13" s="35"/>
      <c r="G13" s="244"/>
      <c r="H13" s="27"/>
    </row>
    <row r="14" spans="2:8" ht="13.2" customHeight="1">
      <c r="B14" s="151" t="s">
        <v>96</v>
      </c>
      <c r="C14" s="18"/>
      <c r="D14" s="420">
        <v>632530</v>
      </c>
      <c r="E14" s="21">
        <v>596842</v>
      </c>
      <c r="F14" s="35"/>
      <c r="G14" s="244"/>
      <c r="H14" s="27"/>
    </row>
    <row r="15" spans="2:8" ht="13.2" customHeight="1">
      <c r="B15" s="151" t="s">
        <v>97</v>
      </c>
      <c r="C15" s="18"/>
      <c r="D15" s="420">
        <v>-25030</v>
      </c>
      <c r="E15" s="21">
        <v>-15139</v>
      </c>
      <c r="F15" s="35"/>
      <c r="G15" s="244"/>
      <c r="H15" s="27"/>
    </row>
    <row r="16" spans="2:8" ht="14.55" customHeight="1">
      <c r="B16" s="151"/>
      <c r="C16" s="18"/>
      <c r="D16" s="420"/>
      <c r="E16" s="418"/>
      <c r="F16" s="35"/>
      <c r="G16" s="19"/>
      <c r="H16" s="27"/>
    </row>
    <row r="17" spans="2:9">
      <c r="B17" s="154" t="s">
        <v>98</v>
      </c>
      <c r="C17" s="18">
        <v>32</v>
      </c>
      <c r="D17" s="419">
        <v>-180212</v>
      </c>
      <c r="E17" s="417">
        <v>-201291</v>
      </c>
      <c r="F17" s="382"/>
      <c r="G17" s="244"/>
      <c r="H17" s="347"/>
    </row>
    <row r="18" spans="2:9">
      <c r="B18" s="151"/>
      <c r="C18" s="18"/>
      <c r="D18" s="368"/>
      <c r="E18" s="21"/>
      <c r="F18" s="35"/>
    </row>
    <row r="19" spans="2:9">
      <c r="B19" s="152" t="s">
        <v>99</v>
      </c>
      <c r="C19" s="22"/>
      <c r="D19" s="23">
        <f>D12+D17</f>
        <v>544694</v>
      </c>
      <c r="E19" s="24">
        <f>E12+E17</f>
        <v>488495</v>
      </c>
      <c r="F19" s="35"/>
    </row>
    <row r="20" spans="2:9">
      <c r="B20" s="153"/>
      <c r="C20" s="18"/>
      <c r="D20" s="368"/>
      <c r="E20" s="21"/>
      <c r="F20" s="35"/>
    </row>
    <row r="21" spans="2:9">
      <c r="B21" s="154" t="s">
        <v>100</v>
      </c>
      <c r="C21" s="18" t="s">
        <v>137</v>
      </c>
      <c r="D21" s="419">
        <v>11967</v>
      </c>
      <c r="E21" s="417">
        <v>10712</v>
      </c>
      <c r="F21" s="35"/>
      <c r="I21" s="25"/>
    </row>
    <row r="22" spans="2:9" ht="5.4" customHeight="1">
      <c r="B22" s="154"/>
      <c r="C22" s="18"/>
      <c r="D22" s="419"/>
      <c r="E22" s="417"/>
      <c r="F22" s="35"/>
      <c r="I22" s="25"/>
    </row>
    <row r="23" spans="2:9">
      <c r="B23" s="154" t="s">
        <v>360</v>
      </c>
      <c r="C23" s="18">
        <v>34</v>
      </c>
      <c r="D23" s="419">
        <v>9774</v>
      </c>
      <c r="E23" s="417">
        <v>7416</v>
      </c>
      <c r="F23" s="382"/>
      <c r="I23" s="25"/>
    </row>
    <row r="24" spans="2:9" ht="4.2" customHeight="1">
      <c r="B24" s="154"/>
      <c r="C24" s="18"/>
      <c r="D24" s="419"/>
      <c r="E24" s="417"/>
      <c r="F24" s="382"/>
      <c r="I24" s="25"/>
    </row>
    <row r="25" spans="2:9">
      <c r="B25" s="154" t="s">
        <v>101</v>
      </c>
      <c r="C25" s="18">
        <v>35</v>
      </c>
      <c r="D25" s="419">
        <v>197745</v>
      </c>
      <c r="E25" s="417">
        <v>189909</v>
      </c>
      <c r="F25" s="382"/>
      <c r="I25" s="25"/>
    </row>
    <row r="26" spans="2:9" ht="5.4" customHeight="1">
      <c r="B26" s="154"/>
      <c r="C26" s="18"/>
      <c r="D26" s="419"/>
      <c r="E26" s="417"/>
      <c r="F26" s="382"/>
      <c r="I26" s="25"/>
    </row>
    <row r="27" spans="2:9">
      <c r="B27" s="154" t="s">
        <v>102</v>
      </c>
      <c r="C27" s="18">
        <v>36</v>
      </c>
      <c r="D27" s="422">
        <v>-21501</v>
      </c>
      <c r="E27" s="421">
        <v>-20150</v>
      </c>
      <c r="F27" s="35"/>
      <c r="I27" s="25"/>
    </row>
    <row r="28" spans="2:9" ht="5.4" customHeight="1">
      <c r="B28" s="154"/>
      <c r="C28" s="18"/>
      <c r="D28" s="422"/>
      <c r="E28" s="421"/>
      <c r="F28" s="35"/>
    </row>
    <row r="29" spans="2:9">
      <c r="B29" s="492" t="s">
        <v>361</v>
      </c>
      <c r="C29" s="18"/>
      <c r="D29" s="422"/>
      <c r="E29" s="421"/>
      <c r="F29" s="35"/>
    </row>
    <row r="30" spans="2:9">
      <c r="B30" s="492"/>
      <c r="C30" s="18">
        <v>37</v>
      </c>
      <c r="D30" s="422">
        <f>D31+D32</f>
        <v>105680</v>
      </c>
      <c r="E30" s="421">
        <v>199784</v>
      </c>
      <c r="F30" s="35"/>
    </row>
    <row r="31" spans="2:9">
      <c r="B31" s="151" t="s">
        <v>103</v>
      </c>
      <c r="C31" s="18"/>
      <c r="D31" s="420">
        <v>-641</v>
      </c>
      <c r="E31" s="21">
        <v>-2190</v>
      </c>
      <c r="F31" s="35"/>
    </row>
    <row r="32" spans="2:9">
      <c r="B32" s="151" t="s">
        <v>104</v>
      </c>
      <c r="C32" s="18"/>
      <c r="D32" s="420">
        <v>106321</v>
      </c>
      <c r="E32" s="21">
        <v>201974</v>
      </c>
      <c r="F32" s="35"/>
    </row>
    <row r="33" spans="2:11" ht="12.45" customHeight="1">
      <c r="B33" s="218"/>
      <c r="C33" s="18"/>
      <c r="D33" s="368"/>
      <c r="E33" s="387"/>
      <c r="F33" s="35"/>
    </row>
    <row r="34" spans="2:11">
      <c r="B34" s="219" t="s">
        <v>105</v>
      </c>
      <c r="C34" s="18">
        <v>37</v>
      </c>
      <c r="D34" s="419">
        <v>781</v>
      </c>
      <c r="E34" s="417">
        <v>4581</v>
      </c>
      <c r="F34" s="382"/>
    </row>
    <row r="35" spans="2:11">
      <c r="B35" s="151" t="s">
        <v>106</v>
      </c>
      <c r="C35" s="18"/>
      <c r="D35" s="420">
        <v>781</v>
      </c>
      <c r="E35" s="418">
        <v>4581</v>
      </c>
      <c r="F35" s="382"/>
    </row>
    <row r="36" spans="2:11" ht="13.05" customHeight="1">
      <c r="B36" s="218"/>
      <c r="C36" s="18"/>
      <c r="D36" s="368"/>
      <c r="E36" s="46"/>
      <c r="F36" s="382"/>
    </row>
    <row r="37" spans="2:11" ht="15" customHeight="1">
      <c r="B37" s="363" t="s">
        <v>362</v>
      </c>
      <c r="C37" s="18"/>
      <c r="D37" s="368"/>
      <c r="E37" s="46"/>
      <c r="F37" s="382"/>
    </row>
    <row r="38" spans="2:11" ht="15" customHeight="1">
      <c r="B38" s="363" t="s">
        <v>363</v>
      </c>
      <c r="C38" s="18">
        <v>37</v>
      </c>
      <c r="D38" s="419">
        <v>190042</v>
      </c>
      <c r="E38" s="46">
        <v>0</v>
      </c>
      <c r="F38" s="382"/>
    </row>
    <row r="39" spans="2:11" ht="15" customHeight="1">
      <c r="B39" s="151" t="s">
        <v>106</v>
      </c>
      <c r="C39" s="18"/>
      <c r="D39" s="420">
        <v>190042</v>
      </c>
      <c r="E39" s="46" t="s">
        <v>141</v>
      </c>
      <c r="F39" s="382"/>
    </row>
    <row r="40" spans="2:11" ht="12.45" customHeight="1">
      <c r="B40" s="363"/>
      <c r="C40" s="18"/>
      <c r="D40" s="18"/>
      <c r="E40" s="417"/>
      <c r="F40" s="382"/>
    </row>
    <row r="41" spans="2:11">
      <c r="B41" s="219" t="s">
        <v>107</v>
      </c>
      <c r="C41" s="18">
        <v>37</v>
      </c>
      <c r="D41" s="419">
        <v>-7579</v>
      </c>
      <c r="E41" s="417">
        <v>-2195</v>
      </c>
      <c r="F41" s="35"/>
    </row>
    <row r="42" spans="2:11" ht="5.4" customHeight="1">
      <c r="B42" s="219"/>
      <c r="C42" s="18"/>
      <c r="D42" s="419"/>
      <c r="E42" s="417"/>
      <c r="F42" s="382"/>
    </row>
    <row r="43" spans="2:11" ht="13.5" customHeight="1">
      <c r="B43" s="154" t="s">
        <v>108</v>
      </c>
      <c r="C43" s="18"/>
      <c r="D43" s="419">
        <v>4327</v>
      </c>
      <c r="E43" s="417">
        <v>2347</v>
      </c>
      <c r="F43" s="35"/>
    </row>
    <row r="44" spans="2:11" ht="5.4" customHeight="1">
      <c r="B44" s="154"/>
      <c r="C44" s="18"/>
      <c r="D44" s="419"/>
      <c r="E44" s="417"/>
      <c r="F44" s="382"/>
      <c r="G44" s="27"/>
    </row>
    <row r="45" spans="2:11">
      <c r="B45" s="154" t="s">
        <v>109</v>
      </c>
      <c r="C45" s="18">
        <v>38</v>
      </c>
      <c r="D45" s="419">
        <v>87614</v>
      </c>
      <c r="E45" s="417">
        <v>61839</v>
      </c>
      <c r="F45" s="382"/>
    </row>
    <row r="46" spans="2:11" ht="5.4" customHeight="1">
      <c r="B46" s="154"/>
      <c r="C46" s="18"/>
      <c r="D46" s="419"/>
      <c r="E46" s="417"/>
      <c r="F46" s="382"/>
    </row>
    <row r="47" spans="2:11">
      <c r="B47" s="154" t="s">
        <v>110</v>
      </c>
      <c r="C47" s="18">
        <v>41</v>
      </c>
      <c r="D47" s="419">
        <v>-94007</v>
      </c>
      <c r="E47" s="417">
        <v>-144932</v>
      </c>
      <c r="F47" s="35"/>
    </row>
    <row r="48" spans="2:11" ht="5.4" customHeight="1">
      <c r="B48" s="154"/>
      <c r="C48" s="18"/>
      <c r="D48" s="419"/>
      <c r="E48" s="417"/>
      <c r="F48" s="35"/>
      <c r="J48" s="25"/>
      <c r="K48" s="25"/>
    </row>
    <row r="49" spans="2:11">
      <c r="B49" s="154" t="s">
        <v>111</v>
      </c>
      <c r="C49" s="18">
        <v>38</v>
      </c>
      <c r="D49" s="419">
        <v>295795</v>
      </c>
      <c r="E49" s="417">
        <v>268132</v>
      </c>
      <c r="F49" s="382"/>
      <c r="J49" s="25"/>
      <c r="K49" s="25"/>
    </row>
    <row r="50" spans="2:11" ht="5.4" customHeight="1">
      <c r="B50" s="154"/>
      <c r="C50" s="18"/>
      <c r="D50" s="419"/>
      <c r="E50" s="417"/>
      <c r="F50" s="382"/>
      <c r="J50" s="25"/>
      <c r="K50" s="25"/>
    </row>
    <row r="51" spans="2:11">
      <c r="B51" s="154" t="s">
        <v>112</v>
      </c>
      <c r="C51" s="18">
        <v>41</v>
      </c>
      <c r="D51" s="419">
        <v>-274778</v>
      </c>
      <c r="E51" s="417">
        <v>-254788</v>
      </c>
      <c r="F51" s="35"/>
      <c r="J51" s="25"/>
      <c r="K51" s="25"/>
    </row>
    <row r="52" spans="2:11" ht="13.5" customHeight="1">
      <c r="B52" s="154"/>
      <c r="C52" s="18"/>
      <c r="D52" s="368"/>
      <c r="E52" s="21"/>
      <c r="F52" s="382"/>
      <c r="J52" s="25"/>
      <c r="K52" s="25"/>
    </row>
    <row r="53" spans="2:11">
      <c r="B53" s="152" t="s">
        <v>113</v>
      </c>
      <c r="C53" s="22"/>
      <c r="D53" s="23">
        <f>D19+D21+D23+D25+D27+D30+D34+D38+D41+D43+D45+D47+D49+D51</f>
        <v>1050554</v>
      </c>
      <c r="E53" s="24">
        <f>E19+E21+E23+E25+E27+E30+E34+E38+E41+E43+E45+E47+E49+E51</f>
        <v>811150</v>
      </c>
      <c r="F53" s="35"/>
      <c r="J53" s="25"/>
      <c r="K53" s="25"/>
    </row>
    <row r="54" spans="2:11">
      <c r="B54" s="153"/>
      <c r="C54" s="18"/>
      <c r="D54" s="368"/>
      <c r="E54" s="21"/>
      <c r="F54" s="382"/>
    </row>
    <row r="55" spans="2:11">
      <c r="B55" s="220" t="s">
        <v>114</v>
      </c>
      <c r="C55" s="18"/>
      <c r="D55" s="419">
        <f>D56+D57</f>
        <v>-540746</v>
      </c>
      <c r="E55" s="417">
        <f>E56+E57</f>
        <v>-509784</v>
      </c>
      <c r="F55" s="383"/>
    </row>
    <row r="56" spans="2:11">
      <c r="B56" s="137" t="s">
        <v>115</v>
      </c>
      <c r="C56" s="18">
        <v>39</v>
      </c>
      <c r="D56" s="420">
        <v>-319450</v>
      </c>
      <c r="E56" s="418">
        <v>-314996</v>
      </c>
      <c r="F56" s="382"/>
    </row>
    <row r="57" spans="2:11" ht="13.2" customHeight="1">
      <c r="B57" s="137" t="s">
        <v>116</v>
      </c>
      <c r="C57" s="18">
        <v>40</v>
      </c>
      <c r="D57" s="420">
        <v>-221296</v>
      </c>
      <c r="E57" s="418">
        <v>-194788</v>
      </c>
      <c r="F57" s="382"/>
    </row>
    <row r="58" spans="2:11" ht="5.4" customHeight="1">
      <c r="B58" s="137"/>
      <c r="C58" s="18"/>
      <c r="D58" s="420"/>
      <c r="E58" s="418"/>
      <c r="F58" s="382"/>
    </row>
    <row r="59" spans="2:11">
      <c r="B59" s="220" t="s">
        <v>117</v>
      </c>
      <c r="C59" s="18" t="s">
        <v>138</v>
      </c>
      <c r="D59" s="419">
        <v>-52549</v>
      </c>
      <c r="E59" s="417">
        <v>-48807</v>
      </c>
      <c r="F59" s="35"/>
    </row>
    <row r="60" spans="2:11" ht="5.4" customHeight="1">
      <c r="B60" s="138"/>
      <c r="C60" s="18"/>
      <c r="D60" s="420"/>
      <c r="E60" s="418"/>
      <c r="F60" s="35"/>
    </row>
    <row r="61" spans="2:11">
      <c r="B61" s="154" t="s">
        <v>118</v>
      </c>
      <c r="C61" s="18">
        <v>23</v>
      </c>
      <c r="D61" s="419">
        <v>-12420</v>
      </c>
      <c r="E61" s="417">
        <v>-22410</v>
      </c>
      <c r="F61" s="35"/>
    </row>
    <row r="62" spans="2:11" ht="5.4" customHeight="1">
      <c r="B62" s="151"/>
      <c r="C62" s="18"/>
      <c r="D62" s="420"/>
      <c r="E62" s="418"/>
      <c r="F62" s="35"/>
    </row>
    <row r="63" spans="2:11">
      <c r="B63" s="492" t="s">
        <v>364</v>
      </c>
      <c r="C63" s="28"/>
      <c r="D63" s="419"/>
      <c r="E63" s="417"/>
      <c r="F63" s="384"/>
    </row>
    <row r="64" spans="2:11" ht="25.5" customHeight="1">
      <c r="B64" s="492"/>
      <c r="C64" s="18"/>
      <c r="D64" s="419">
        <f>D65+D66</f>
        <v>-25862</v>
      </c>
      <c r="E64" s="417">
        <f>E65+E66</f>
        <v>76286</v>
      </c>
      <c r="F64" s="385"/>
    </row>
    <row r="65" spans="2:6">
      <c r="B65" s="137" t="s">
        <v>365</v>
      </c>
      <c r="C65" s="18"/>
      <c r="D65" s="420">
        <v>-2211</v>
      </c>
      <c r="E65" s="418">
        <v>-1992</v>
      </c>
      <c r="F65" s="386"/>
    </row>
    <row r="66" spans="2:6">
      <c r="B66" s="137" t="s">
        <v>119</v>
      </c>
      <c r="C66" s="18">
        <v>10</v>
      </c>
      <c r="D66" s="420">
        <v>-23651</v>
      </c>
      <c r="E66" s="418">
        <v>78278</v>
      </c>
      <c r="F66" s="383"/>
    </row>
    <row r="67" spans="2:6">
      <c r="B67" s="154"/>
      <c r="C67" s="18"/>
      <c r="D67" s="368"/>
      <c r="E67" s="21"/>
      <c r="F67" s="383"/>
    </row>
    <row r="68" spans="2:6">
      <c r="B68" s="152" t="s">
        <v>120</v>
      </c>
      <c r="C68" s="22"/>
      <c r="D68" s="29">
        <f>D53+D55+D59+D61+D64</f>
        <v>418977</v>
      </c>
      <c r="E68" s="352">
        <f>E53+E55+E59+E61+E64</f>
        <v>306435</v>
      </c>
      <c r="F68" s="383"/>
    </row>
    <row r="69" spans="2:6">
      <c r="B69" s="153"/>
      <c r="C69" s="18"/>
      <c r="D69" s="368"/>
      <c r="E69" s="21"/>
      <c r="F69" s="382"/>
    </row>
    <row r="70" spans="2:6" ht="13.8" customHeight="1">
      <c r="B70" s="223" t="s">
        <v>386</v>
      </c>
      <c r="C70" s="18">
        <v>13</v>
      </c>
      <c r="D70" s="419">
        <v>1185</v>
      </c>
      <c r="E70" s="417">
        <v>-1442</v>
      </c>
      <c r="F70" s="35"/>
    </row>
    <row r="71" spans="2:6" ht="6" customHeight="1">
      <c r="B71" s="223"/>
      <c r="C71" s="18"/>
      <c r="D71" s="419"/>
      <c r="E71" s="417"/>
      <c r="F71" s="35"/>
    </row>
    <row r="72" spans="2:6">
      <c r="B72" s="154" t="s">
        <v>121</v>
      </c>
      <c r="C72" s="18"/>
      <c r="D72" s="419">
        <f>D73+D74+D75</f>
        <v>-1815</v>
      </c>
      <c r="E72" s="417">
        <f>E73+E74+E75</f>
        <v>290</v>
      </c>
      <c r="F72" s="35"/>
    </row>
    <row r="73" spans="2:6">
      <c r="B73" s="137" t="s">
        <v>122</v>
      </c>
      <c r="C73" s="18">
        <v>14</v>
      </c>
      <c r="D73" s="420">
        <v>-1817</v>
      </c>
      <c r="E73" s="418">
        <v>696</v>
      </c>
      <c r="F73" s="35"/>
    </row>
    <row r="74" spans="2:6">
      <c r="B74" s="137" t="s">
        <v>123</v>
      </c>
      <c r="C74" s="18">
        <v>15</v>
      </c>
      <c r="D74" s="420">
        <v>0</v>
      </c>
      <c r="E74" s="418">
        <v>-408</v>
      </c>
      <c r="F74" s="35"/>
    </row>
    <row r="75" spans="2:6" ht="12" customHeight="1">
      <c r="B75" s="137" t="s">
        <v>124</v>
      </c>
      <c r="C75" s="18"/>
      <c r="D75" s="420">
        <v>2</v>
      </c>
      <c r="E75" s="418">
        <v>2</v>
      </c>
      <c r="F75" s="35"/>
    </row>
    <row r="76" spans="2:6" ht="13.5" customHeight="1">
      <c r="B76" s="223" t="s">
        <v>125</v>
      </c>
      <c r="C76" s="18">
        <v>42</v>
      </c>
      <c r="D76" s="419">
        <v>9579</v>
      </c>
      <c r="E76" s="417">
        <v>24752</v>
      </c>
      <c r="F76" s="35"/>
    </row>
    <row r="77" spans="2:6" ht="5.4" customHeight="1">
      <c r="B77" s="223"/>
      <c r="C77" s="18"/>
      <c r="D77" s="419"/>
      <c r="E77" s="417"/>
      <c r="F77" s="35"/>
    </row>
    <row r="78" spans="2:6">
      <c r="B78" s="224" t="s">
        <v>126</v>
      </c>
      <c r="C78" s="18">
        <v>5</v>
      </c>
      <c r="D78" s="419">
        <v>0</v>
      </c>
      <c r="E78" s="417">
        <v>0</v>
      </c>
      <c r="F78" s="35"/>
    </row>
    <row r="79" spans="2:6" ht="6" customHeight="1">
      <c r="B79" s="224"/>
      <c r="C79" s="18"/>
      <c r="D79" s="419"/>
      <c r="E79" s="417"/>
      <c r="F79" s="35"/>
    </row>
    <row r="80" spans="2:6" ht="24.6" customHeight="1">
      <c r="B80" s="223" t="s">
        <v>127</v>
      </c>
      <c r="C80" s="18">
        <v>12</v>
      </c>
      <c r="D80" s="419">
        <v>36103</v>
      </c>
      <c r="E80" s="417">
        <v>38128</v>
      </c>
      <c r="F80" s="385"/>
    </row>
    <row r="81" spans="2:9">
      <c r="B81" s="137"/>
      <c r="C81" s="18"/>
      <c r="D81" s="368"/>
      <c r="E81" s="21"/>
      <c r="F81" s="35"/>
    </row>
    <row r="82" spans="2:9">
      <c r="B82" s="493" t="s">
        <v>128</v>
      </c>
      <c r="C82" s="495"/>
      <c r="D82" s="369"/>
      <c r="E82" s="353"/>
      <c r="F82" s="35"/>
    </row>
    <row r="83" spans="2:9">
      <c r="B83" s="494"/>
      <c r="C83" s="495"/>
      <c r="D83" s="221">
        <f>D68+D70+D72+D76+D78+D80</f>
        <v>464029</v>
      </c>
      <c r="E83" s="354">
        <f>E68+E70+E72+E76+E78+E80</f>
        <v>368163</v>
      </c>
      <c r="F83" s="35"/>
    </row>
    <row r="84" spans="2:9">
      <c r="B84" s="153"/>
      <c r="C84" s="18"/>
      <c r="D84" s="368"/>
      <c r="E84" s="21"/>
      <c r="F84" s="35"/>
    </row>
    <row r="85" spans="2:9">
      <c r="B85" s="220" t="s">
        <v>129</v>
      </c>
      <c r="C85" s="18">
        <v>28</v>
      </c>
      <c r="D85" s="419">
        <v>-33614</v>
      </c>
      <c r="E85" s="417">
        <v>-1091</v>
      </c>
      <c r="F85" s="382"/>
    </row>
    <row r="86" spans="2:9">
      <c r="B86" s="146"/>
      <c r="C86" s="18"/>
      <c r="D86" s="368"/>
      <c r="E86" s="21"/>
      <c r="F86" s="35"/>
    </row>
    <row r="87" spans="2:9">
      <c r="B87" s="493" t="s">
        <v>130</v>
      </c>
      <c r="C87" s="495"/>
      <c r="D87" s="369"/>
      <c r="E87" s="355"/>
      <c r="F87" s="35"/>
    </row>
    <row r="88" spans="2:9">
      <c r="B88" s="494"/>
      <c r="C88" s="495"/>
      <c r="D88" s="221">
        <f>D83+D85</f>
        <v>430415</v>
      </c>
      <c r="E88" s="354">
        <f>E83+E85</f>
        <v>367072</v>
      </c>
      <c r="F88" s="35"/>
    </row>
    <row r="89" spans="2:9">
      <c r="B89" s="153"/>
      <c r="C89" s="18"/>
      <c r="D89" s="368"/>
      <c r="E89" s="21"/>
      <c r="F89" s="35"/>
    </row>
    <row r="90" spans="2:9">
      <c r="B90" s="220" t="s">
        <v>131</v>
      </c>
      <c r="C90" s="18"/>
      <c r="D90" s="419">
        <v>0</v>
      </c>
      <c r="E90" s="417">
        <v>0</v>
      </c>
      <c r="F90" s="35"/>
    </row>
    <row r="91" spans="2:9">
      <c r="B91" s="137"/>
      <c r="C91" s="18"/>
      <c r="D91" s="368"/>
      <c r="E91" s="21"/>
      <c r="F91" s="35"/>
    </row>
    <row r="92" spans="2:9">
      <c r="B92" s="152" t="s">
        <v>132</v>
      </c>
      <c r="C92" s="22"/>
      <c r="D92" s="30">
        <f>D88+D90</f>
        <v>430415</v>
      </c>
      <c r="E92" s="31">
        <f>E88+E90</f>
        <v>367072</v>
      </c>
      <c r="F92" s="35"/>
      <c r="H92" s="225"/>
      <c r="I92" s="225"/>
    </row>
    <row r="93" spans="2:9">
      <c r="B93" s="226"/>
      <c r="C93" s="227"/>
      <c r="D93" s="370"/>
      <c r="E93" s="20"/>
      <c r="F93" s="35"/>
    </row>
    <row r="94" spans="2:9">
      <c r="B94" s="220" t="s">
        <v>366</v>
      </c>
      <c r="C94" s="18">
        <v>25</v>
      </c>
      <c r="D94" s="419">
        <v>0</v>
      </c>
      <c r="E94" s="417">
        <v>-2</v>
      </c>
    </row>
    <row r="95" spans="2:9">
      <c r="B95" s="220" t="s">
        <v>133</v>
      </c>
      <c r="C95" s="18"/>
      <c r="D95" s="419">
        <v>430415</v>
      </c>
      <c r="E95" s="417">
        <v>367074</v>
      </c>
    </row>
    <row r="96" spans="2:9" ht="13.8" thickBot="1">
      <c r="B96" s="228"/>
      <c r="C96" s="229"/>
      <c r="D96" s="371"/>
      <c r="E96" s="230"/>
    </row>
    <row r="97" spans="2:9" ht="13.8" thickBot="1">
      <c r="B97" s="234"/>
      <c r="C97" s="235"/>
      <c r="D97" s="235"/>
      <c r="E97" s="236"/>
    </row>
    <row r="98" spans="2:9">
      <c r="B98" s="231" t="s">
        <v>134</v>
      </c>
      <c r="C98" s="232"/>
      <c r="D98" s="232" t="s">
        <v>140</v>
      </c>
      <c r="E98" s="388" t="s">
        <v>142</v>
      </c>
    </row>
    <row r="99" spans="2:9">
      <c r="B99" s="26" t="s">
        <v>135</v>
      </c>
      <c r="C99" s="496">
        <v>3</v>
      </c>
      <c r="D99" s="368">
        <v>0.1923</v>
      </c>
      <c r="E99" s="240">
        <v>0.16389999999999999</v>
      </c>
    </row>
    <row r="100" spans="2:9" ht="13.8" thickBot="1">
      <c r="B100" s="233" t="s">
        <v>136</v>
      </c>
      <c r="C100" s="497"/>
      <c r="D100" s="371">
        <v>0.1923</v>
      </c>
      <c r="E100" s="239">
        <v>0.16389999999999999</v>
      </c>
    </row>
    <row r="101" spans="2:9">
      <c r="B101" s="33"/>
      <c r="C101" s="33"/>
      <c r="D101" s="33"/>
      <c r="E101" s="34"/>
    </row>
    <row r="102" spans="2:9">
      <c r="B102" s="491" t="s">
        <v>37</v>
      </c>
      <c r="C102" s="491"/>
      <c r="D102" s="491"/>
      <c r="E102" s="491"/>
    </row>
    <row r="103" spans="2:9">
      <c r="B103" s="491"/>
      <c r="C103" s="491"/>
      <c r="D103" s="491"/>
      <c r="E103" s="491"/>
    </row>
    <row r="104" spans="2:9">
      <c r="B104" s="491" t="s">
        <v>38</v>
      </c>
      <c r="C104" s="491"/>
      <c r="D104" s="491"/>
      <c r="E104" s="491"/>
      <c r="F104" s="491"/>
      <c r="G104" s="491"/>
      <c r="H104" s="491"/>
      <c r="I104" s="491"/>
    </row>
    <row r="105" spans="2:9">
      <c r="B105" s="36"/>
      <c r="C105" s="36"/>
      <c r="D105" s="36"/>
      <c r="E105" s="37"/>
    </row>
  </sheetData>
  <mergeCells count="20">
    <mergeCell ref="B104:E104"/>
    <mergeCell ref="F104:I104"/>
    <mergeCell ref="B29:B30"/>
    <mergeCell ref="B63:B64"/>
    <mergeCell ref="B103:E103"/>
    <mergeCell ref="B87:B88"/>
    <mergeCell ref="C87:C88"/>
    <mergeCell ref="B82:B83"/>
    <mergeCell ref="C82:C83"/>
    <mergeCell ref="B102:E102"/>
    <mergeCell ref="C99:C100"/>
    <mergeCell ref="B2:E2"/>
    <mergeCell ref="B4:E4"/>
    <mergeCell ref="B5:E5"/>
    <mergeCell ref="B6:E6"/>
    <mergeCell ref="E9:E10"/>
    <mergeCell ref="C8:C10"/>
    <mergeCell ref="B8:B10"/>
    <mergeCell ref="D9:D10"/>
    <mergeCell ref="D8:E8"/>
  </mergeCells>
  <printOptions horizontalCentered="1"/>
  <pageMargins left="0.35433070866141736" right="0.35433070866141736" top="2.5590551181102366" bottom="0.19685039370078741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2:Y53"/>
  <sheetViews>
    <sheetView showGridLines="0" view="pageBreakPreview" topLeftCell="C1" zoomScale="80" zoomScaleNormal="80" zoomScaleSheetLayoutView="80" workbookViewId="0">
      <selection activeCell="C32" sqref="C32"/>
    </sheetView>
  </sheetViews>
  <sheetFormatPr defaultColWidth="11.44140625" defaultRowHeight="13.2"/>
  <cols>
    <col min="1" max="1" width="3.88671875" style="1" customWidth="1"/>
    <col min="2" max="2" width="0.88671875" style="1" customWidth="1"/>
    <col min="3" max="3" width="109.6640625" style="1" customWidth="1"/>
    <col min="4" max="4" width="13.6640625" style="1" customWidth="1"/>
    <col min="5" max="5" width="15.6640625" style="1" customWidth="1"/>
    <col min="6" max="6" width="1" style="1" customWidth="1"/>
    <col min="7" max="7" width="10.109375" style="1" hidden="1" customWidth="1"/>
    <col min="8" max="8" width="1.6640625" style="1" hidden="1" customWidth="1"/>
    <col min="9" max="16" width="0" style="1" hidden="1" customWidth="1"/>
    <col min="17" max="16384" width="11.44140625" style="1"/>
  </cols>
  <sheetData>
    <row r="2" spans="2:11" ht="21.75" customHeight="1">
      <c r="C2" s="499" t="s">
        <v>0</v>
      </c>
      <c r="D2" s="499"/>
      <c r="E2" s="499"/>
      <c r="F2" s="10"/>
      <c r="G2" s="39"/>
      <c r="H2" s="5"/>
      <c r="I2" s="5"/>
    </row>
    <row r="3" spans="2:11">
      <c r="G3" s="5"/>
      <c r="H3" s="5"/>
      <c r="I3" s="5"/>
    </row>
    <row r="4" spans="2:11" ht="16.5" customHeight="1">
      <c r="C4" s="476" t="s">
        <v>144</v>
      </c>
      <c r="D4" s="476"/>
      <c r="E4" s="476"/>
      <c r="F4" s="15"/>
      <c r="G4" s="40"/>
      <c r="H4" s="5"/>
      <c r="I4" s="5"/>
    </row>
    <row r="5" spans="2:11" ht="15.6">
      <c r="C5" s="500" t="s">
        <v>145</v>
      </c>
      <c r="D5" s="500"/>
      <c r="E5" s="500"/>
      <c r="F5" s="15"/>
      <c r="G5" s="40"/>
      <c r="H5" s="5"/>
      <c r="I5" s="5"/>
    </row>
    <row r="6" spans="2:11" ht="15.6">
      <c r="B6" s="477" t="s">
        <v>143</v>
      </c>
      <c r="C6" s="477"/>
      <c r="D6" s="477"/>
      <c r="E6" s="477"/>
      <c r="F6" s="15"/>
      <c r="G6" s="40"/>
      <c r="H6" s="5"/>
      <c r="I6" s="5"/>
    </row>
    <row r="7" spans="2:11">
      <c r="C7" s="478" t="s">
        <v>2</v>
      </c>
      <c r="D7" s="478"/>
      <c r="E7" s="478"/>
      <c r="F7" s="16"/>
      <c r="G7" s="41"/>
      <c r="H7" s="5"/>
      <c r="I7" s="5"/>
    </row>
    <row r="8" spans="2:11">
      <c r="C8" s="2"/>
      <c r="D8" s="362"/>
      <c r="E8" s="2"/>
      <c r="F8" s="2"/>
      <c r="G8" s="42"/>
      <c r="H8" s="5"/>
      <c r="I8" s="5"/>
    </row>
    <row r="9" spans="2:11" ht="13.8" thickBot="1">
      <c r="E9" s="5"/>
      <c r="F9" s="5"/>
      <c r="G9" s="5"/>
      <c r="H9" s="5"/>
      <c r="I9" s="5"/>
    </row>
    <row r="10" spans="2:11" ht="12.75" customHeight="1">
      <c r="B10" s="3"/>
      <c r="C10" s="504"/>
      <c r="D10" s="506">
        <v>2018</v>
      </c>
      <c r="E10" s="501" t="s">
        <v>41</v>
      </c>
      <c r="F10" s="43"/>
      <c r="G10" s="43"/>
      <c r="H10" s="5"/>
      <c r="I10" s="5"/>
    </row>
    <row r="11" spans="2:11">
      <c r="B11" s="4"/>
      <c r="C11" s="505"/>
      <c r="D11" s="507"/>
      <c r="E11" s="502"/>
      <c r="F11" s="43"/>
      <c r="G11" s="43"/>
      <c r="H11" s="5"/>
      <c r="I11" s="5"/>
    </row>
    <row r="12" spans="2:11">
      <c r="B12" s="4"/>
      <c r="C12" s="5"/>
      <c r="D12" s="356"/>
      <c r="E12" s="394"/>
      <c r="F12" s="5"/>
      <c r="G12" s="5"/>
      <c r="H12" s="5"/>
      <c r="I12" s="5"/>
    </row>
    <row r="13" spans="2:11">
      <c r="B13" s="4"/>
      <c r="C13" s="389" t="s">
        <v>146</v>
      </c>
      <c r="D13" s="420">
        <v>430415</v>
      </c>
      <c r="E13" s="418">
        <v>367072</v>
      </c>
      <c r="F13" s="45"/>
      <c r="G13" s="45"/>
      <c r="H13" s="5"/>
      <c r="I13" s="5"/>
    </row>
    <row r="14" spans="2:11">
      <c r="B14" s="4"/>
      <c r="C14" s="5"/>
      <c r="D14" s="356"/>
      <c r="E14" s="21"/>
      <c r="F14" s="5"/>
      <c r="G14" s="5"/>
      <c r="H14" s="5"/>
      <c r="I14" s="5"/>
      <c r="K14" s="9"/>
    </row>
    <row r="15" spans="2:11">
      <c r="B15" s="4"/>
      <c r="C15" s="389" t="s">
        <v>147</v>
      </c>
      <c r="D15" s="391"/>
      <c r="E15" s="21"/>
      <c r="F15" s="5"/>
      <c r="G15" s="5"/>
      <c r="H15" s="5"/>
      <c r="I15" s="5"/>
      <c r="K15" s="9"/>
    </row>
    <row r="16" spans="2:11">
      <c r="B16" s="4"/>
      <c r="C16" s="389"/>
      <c r="D16" s="391"/>
      <c r="E16" s="21"/>
      <c r="F16" s="5"/>
      <c r="G16" s="5"/>
      <c r="H16" s="5"/>
      <c r="I16" s="5"/>
      <c r="K16" s="9"/>
    </row>
    <row r="17" spans="2:19">
      <c r="B17" s="4"/>
      <c r="C17" s="389" t="s">
        <v>148</v>
      </c>
      <c r="D17" s="419">
        <f>D19+D21+D23</f>
        <v>-2578</v>
      </c>
      <c r="E17" s="46">
        <f>E19+E21+E23</f>
        <v>-15698</v>
      </c>
      <c r="F17" s="5"/>
      <c r="G17" s="5"/>
      <c r="H17" s="5"/>
      <c r="I17" s="5"/>
      <c r="K17" s="9"/>
    </row>
    <row r="18" spans="2:19">
      <c r="B18" s="4"/>
      <c r="C18" s="5"/>
      <c r="D18" s="356"/>
      <c r="E18" s="21"/>
      <c r="F18" s="5"/>
      <c r="G18" s="5"/>
      <c r="H18" s="5"/>
      <c r="I18" s="5"/>
      <c r="K18" s="9"/>
    </row>
    <row r="19" spans="2:19">
      <c r="B19" s="4"/>
      <c r="C19" s="5" t="s">
        <v>149</v>
      </c>
      <c r="D19" s="420">
        <v>-7534</v>
      </c>
      <c r="E19" s="21">
        <v>-22426</v>
      </c>
      <c r="F19" s="5"/>
      <c r="G19" s="5"/>
      <c r="H19" s="5"/>
      <c r="I19" s="5"/>
      <c r="K19" s="9"/>
    </row>
    <row r="20" spans="2:19">
      <c r="B20" s="4"/>
      <c r="C20" s="5"/>
      <c r="D20" s="356"/>
      <c r="E20" s="21"/>
      <c r="F20" s="5"/>
      <c r="G20" s="5"/>
      <c r="H20" s="5"/>
      <c r="I20" s="5"/>
      <c r="K20" s="9"/>
    </row>
    <row r="21" spans="2:19">
      <c r="B21" s="4"/>
      <c r="C21" s="5" t="s">
        <v>369</v>
      </c>
      <c r="D21" s="420">
        <v>3851</v>
      </c>
      <c r="E21" s="21">
        <v>0</v>
      </c>
      <c r="F21" s="5"/>
      <c r="G21" s="5"/>
      <c r="H21" s="5"/>
      <c r="I21" s="5"/>
      <c r="K21" s="9"/>
    </row>
    <row r="22" spans="2:19">
      <c r="B22" s="4"/>
      <c r="C22" s="5" t="s">
        <v>150</v>
      </c>
      <c r="D22" s="420"/>
      <c r="E22" s="21"/>
      <c r="F22" s="5"/>
      <c r="G22" s="5"/>
      <c r="H22" s="5"/>
      <c r="I22" s="5"/>
      <c r="K22" s="9"/>
    </row>
    <row r="23" spans="2:19">
      <c r="B23" s="4"/>
      <c r="C23" s="5" t="s">
        <v>151</v>
      </c>
      <c r="D23" s="420">
        <v>1105</v>
      </c>
      <c r="E23" s="21">
        <v>6728</v>
      </c>
      <c r="F23" s="5"/>
      <c r="G23" s="5"/>
      <c r="H23" s="5"/>
      <c r="I23" s="5"/>
      <c r="K23" s="9"/>
    </row>
    <row r="24" spans="2:19">
      <c r="B24" s="4"/>
      <c r="C24" s="5"/>
      <c r="D24" s="420"/>
      <c r="E24" s="21"/>
      <c r="F24" s="5"/>
      <c r="G24" s="5"/>
      <c r="H24" s="5"/>
      <c r="I24" s="5"/>
      <c r="K24" s="9"/>
    </row>
    <row r="25" spans="2:19">
      <c r="B25" s="4"/>
      <c r="C25" s="389" t="s">
        <v>152</v>
      </c>
      <c r="D25" s="448">
        <f>D27+D30+D33+D37+D39+D41</f>
        <v>-84386</v>
      </c>
      <c r="E25" s="46">
        <f>E27+E30+E33+E37+E39+E41</f>
        <v>101537</v>
      </c>
      <c r="F25" s="48"/>
      <c r="G25" s="48"/>
      <c r="H25" s="5"/>
      <c r="I25" s="5"/>
      <c r="K25" s="9"/>
    </row>
    <row r="26" spans="2:19">
      <c r="B26" s="4"/>
      <c r="C26" s="5"/>
      <c r="D26" s="356"/>
      <c r="E26" s="21"/>
      <c r="F26" s="45"/>
      <c r="G26" s="45"/>
      <c r="H26" s="5"/>
      <c r="I26" s="5"/>
      <c r="K26" s="9"/>
    </row>
    <row r="27" spans="2:19">
      <c r="B27" s="4"/>
      <c r="C27" s="5" t="s">
        <v>153</v>
      </c>
      <c r="D27" s="420">
        <v>7</v>
      </c>
      <c r="E27" s="21">
        <v>60</v>
      </c>
      <c r="F27" s="45"/>
      <c r="G27" s="45"/>
      <c r="H27" s="5"/>
      <c r="I27" s="6"/>
      <c r="J27" s="49"/>
      <c r="K27" s="9"/>
      <c r="N27" s="5"/>
      <c r="O27" s="5"/>
      <c r="P27" s="50" t="e">
        <f>#REF!*0.3</f>
        <v>#REF!</v>
      </c>
      <c r="S27" s="237"/>
    </row>
    <row r="28" spans="2:19">
      <c r="B28" s="4"/>
      <c r="C28" s="5" t="s">
        <v>154</v>
      </c>
      <c r="D28" s="420">
        <v>7</v>
      </c>
      <c r="E28" s="21">
        <v>60</v>
      </c>
      <c r="F28" s="45"/>
      <c r="G28" s="45">
        <v>-72166</v>
      </c>
      <c r="H28" s="5"/>
      <c r="I28" s="6"/>
      <c r="J28" s="49" t="e">
        <f>#REF!*0.7</f>
        <v>#REF!</v>
      </c>
      <c r="K28" s="9"/>
      <c r="N28" s="5"/>
      <c r="O28" s="5"/>
      <c r="P28" s="50" t="e">
        <f>#REF!*0.3</f>
        <v>#REF!</v>
      </c>
    </row>
    <row r="29" spans="2:19">
      <c r="B29" s="4"/>
      <c r="C29" s="5"/>
      <c r="D29" s="420"/>
      <c r="E29" s="21"/>
      <c r="F29" s="45"/>
      <c r="G29" s="45"/>
      <c r="H29" s="5"/>
      <c r="I29" s="5"/>
      <c r="P29" s="50"/>
    </row>
    <row r="30" spans="2:19">
      <c r="B30" s="4"/>
      <c r="C30" s="5" t="s">
        <v>155</v>
      </c>
      <c r="D30" s="420">
        <v>41624</v>
      </c>
      <c r="E30" s="21">
        <v>-4570</v>
      </c>
      <c r="F30" s="45"/>
      <c r="G30" s="45">
        <v>255</v>
      </c>
      <c r="H30" s="5"/>
      <c r="I30" s="5"/>
      <c r="J30" s="49" t="e">
        <f>#REF!*0.7</f>
        <v>#REF!</v>
      </c>
      <c r="P30" s="50" t="e">
        <f>#REF!*0.3</f>
        <v>#REF!</v>
      </c>
    </row>
    <row r="31" spans="2:19">
      <c r="B31" s="4"/>
      <c r="C31" s="5" t="s">
        <v>156</v>
      </c>
      <c r="D31" s="420">
        <v>41624</v>
      </c>
      <c r="E31" s="21">
        <v>-4570</v>
      </c>
      <c r="F31" s="45"/>
      <c r="G31" s="45"/>
      <c r="H31" s="5"/>
      <c r="I31" s="5"/>
      <c r="J31" s="49"/>
      <c r="P31" s="50" t="e">
        <f>#REF!*0.3</f>
        <v>#REF!</v>
      </c>
    </row>
    <row r="32" spans="2:19">
      <c r="B32" s="4"/>
      <c r="C32" s="5"/>
      <c r="D32" s="420"/>
      <c r="E32" s="21"/>
      <c r="F32" s="45"/>
      <c r="G32" s="45"/>
      <c r="H32" s="5"/>
      <c r="I32" s="5"/>
      <c r="J32" s="49"/>
      <c r="P32" s="50"/>
    </row>
    <row r="33" spans="2:25">
      <c r="B33" s="4"/>
      <c r="C33" s="5" t="s">
        <v>157</v>
      </c>
      <c r="D33" s="420">
        <v>-161297</v>
      </c>
      <c r="E33" s="21">
        <v>160531</v>
      </c>
      <c r="F33" s="45"/>
      <c r="G33" s="45">
        <v>-5375</v>
      </c>
      <c r="H33" s="5"/>
      <c r="I33" s="51" t="e">
        <f>#REF!-G33</f>
        <v>#REF!</v>
      </c>
      <c r="J33" s="49"/>
      <c r="M33" s="1">
        <f>-2743-2992</f>
        <v>-5735</v>
      </c>
      <c r="N33" s="49" t="e">
        <f>#REF!-M33</f>
        <v>#REF!</v>
      </c>
      <c r="O33" s="49"/>
      <c r="P33" s="50" t="e">
        <f>#REF!*0.3</f>
        <v>#REF!</v>
      </c>
    </row>
    <row r="34" spans="2:25">
      <c r="B34" s="4"/>
      <c r="C34" s="5" t="s">
        <v>156</v>
      </c>
      <c r="D34" s="420">
        <v>-54974</v>
      </c>
      <c r="E34" s="21">
        <v>243976</v>
      </c>
      <c r="F34" s="45"/>
      <c r="G34" s="45"/>
      <c r="H34" s="5"/>
      <c r="I34" s="5"/>
      <c r="P34" s="50" t="e">
        <f>#REF!*0.3</f>
        <v>#REF!</v>
      </c>
    </row>
    <row r="35" spans="2:25">
      <c r="B35" s="4"/>
      <c r="C35" s="5" t="s">
        <v>158</v>
      </c>
      <c r="D35" s="420">
        <v>-106323</v>
      </c>
      <c r="E35" s="21">
        <v>-83445</v>
      </c>
      <c r="F35" s="45"/>
      <c r="G35" s="45" t="e">
        <f>-ROUND(#REF!*0.3+G28*0.3+G30*0.3+#REF!*0.3+G33*0.3,0)</f>
        <v>#REF!</v>
      </c>
      <c r="H35" s="5"/>
      <c r="I35" s="5"/>
      <c r="P35" s="50" t="e">
        <f>#REF!*0.3</f>
        <v>#REF!</v>
      </c>
    </row>
    <row r="36" spans="2:25">
      <c r="B36" s="4"/>
      <c r="C36" s="5"/>
      <c r="D36" s="420"/>
      <c r="E36" s="21"/>
      <c r="F36" s="48"/>
      <c r="G36" s="48"/>
      <c r="H36" s="5"/>
      <c r="I36" s="5"/>
      <c r="J36" s="49"/>
      <c r="P36" s="50" t="e">
        <f>#REF!*0.3</f>
        <v>#REF!</v>
      </c>
    </row>
    <row r="37" spans="2:25">
      <c r="B37" s="4"/>
      <c r="C37" s="503" t="s">
        <v>368</v>
      </c>
      <c r="D37" s="420">
        <v>-886</v>
      </c>
      <c r="E37" s="21">
        <v>-10969</v>
      </c>
      <c r="F37" s="48"/>
      <c r="G37" s="48"/>
      <c r="H37" s="5"/>
      <c r="I37" s="5"/>
      <c r="J37" s="49"/>
      <c r="P37" s="50"/>
    </row>
    <row r="38" spans="2:25">
      <c r="B38" s="4"/>
      <c r="C38" s="503"/>
      <c r="D38" s="420"/>
      <c r="E38" s="21"/>
      <c r="F38" s="48"/>
      <c r="G38" s="48"/>
      <c r="H38" s="5"/>
      <c r="I38" s="5"/>
      <c r="J38" s="49"/>
      <c r="P38" s="50"/>
    </row>
    <row r="39" spans="2:25">
      <c r="B39" s="4"/>
      <c r="C39" s="390" t="s">
        <v>159</v>
      </c>
      <c r="D39" s="420">
        <v>0</v>
      </c>
      <c r="E39" s="21">
        <v>0</v>
      </c>
      <c r="F39" s="48"/>
      <c r="G39" s="48"/>
      <c r="H39" s="5"/>
      <c r="I39" s="5"/>
      <c r="J39" s="49"/>
      <c r="P39" s="50"/>
    </row>
    <row r="40" spans="2:25">
      <c r="B40" s="4"/>
      <c r="C40" s="390"/>
      <c r="D40" s="420"/>
      <c r="E40" s="21"/>
      <c r="F40" s="48"/>
      <c r="G40" s="48"/>
      <c r="H40" s="5"/>
      <c r="I40" s="5"/>
      <c r="J40" s="49"/>
      <c r="P40" s="50"/>
    </row>
    <row r="41" spans="2:25">
      <c r="B41" s="4"/>
      <c r="C41" s="503" t="s">
        <v>160</v>
      </c>
      <c r="D41" s="420">
        <v>36166</v>
      </c>
      <c r="E41" s="21">
        <v>-43515</v>
      </c>
      <c r="F41" s="48"/>
      <c r="G41" s="48"/>
      <c r="H41" s="5"/>
      <c r="I41" s="5"/>
      <c r="J41" s="49"/>
      <c r="P41" s="50"/>
    </row>
    <row r="42" spans="2:25">
      <c r="B42" s="4"/>
      <c r="C42" s="503"/>
      <c r="D42" s="392"/>
      <c r="E42" s="21"/>
      <c r="F42" s="48"/>
      <c r="G42" s="48"/>
      <c r="H42" s="5"/>
      <c r="I42" s="5"/>
      <c r="J42" s="49"/>
      <c r="P42" s="50"/>
    </row>
    <row r="43" spans="2:25">
      <c r="B43" s="4"/>
      <c r="C43" s="5"/>
      <c r="D43" s="356"/>
      <c r="E43" s="21"/>
      <c r="F43" s="48"/>
      <c r="G43" s="48"/>
      <c r="H43" s="5"/>
      <c r="I43" s="5"/>
      <c r="P43" s="1" t="e">
        <f>#REF!*0.3</f>
        <v>#REF!</v>
      </c>
    </row>
    <row r="44" spans="2:25">
      <c r="B44" s="4"/>
      <c r="C44" s="389" t="s">
        <v>161</v>
      </c>
      <c r="D44" s="429">
        <v>343451</v>
      </c>
      <c r="E44" s="46">
        <v>452911</v>
      </c>
      <c r="F44" s="45"/>
      <c r="G44" s="45"/>
      <c r="H44" s="5"/>
      <c r="I44" s="51"/>
      <c r="K44" s="49"/>
      <c r="R44" s="238"/>
    </row>
    <row r="45" spans="2:25">
      <c r="B45" s="4"/>
      <c r="C45" s="5"/>
      <c r="D45" s="356"/>
      <c r="E45" s="52"/>
      <c r="F45" s="45"/>
      <c r="G45" s="45"/>
      <c r="H45" s="5"/>
      <c r="I45" s="5"/>
    </row>
    <row r="46" spans="2:25">
      <c r="B46" s="4"/>
      <c r="C46" s="5" t="s">
        <v>367</v>
      </c>
      <c r="D46" s="333" t="s">
        <v>141</v>
      </c>
      <c r="E46" s="21">
        <v>-2</v>
      </c>
      <c r="F46" s="45"/>
      <c r="G46" s="45" t="e">
        <f>ROUND(G48*L46,0)</f>
        <v>#REF!</v>
      </c>
      <c r="H46" s="5"/>
      <c r="I46" s="5"/>
      <c r="L46" s="1" t="e">
        <f>#REF!/#REF!</f>
        <v>#REF!</v>
      </c>
      <c r="M46" s="50"/>
      <c r="Q46" s="125"/>
    </row>
    <row r="47" spans="2:25">
      <c r="B47" s="4"/>
      <c r="C47" s="5" t="s">
        <v>162</v>
      </c>
      <c r="D47" s="420">
        <v>343451</v>
      </c>
      <c r="E47" s="21">
        <v>452913</v>
      </c>
      <c r="F47" s="45"/>
      <c r="G47" s="45" t="e">
        <f>ROUND(G48*L47,0)</f>
        <v>#REF!</v>
      </c>
      <c r="H47" s="5"/>
      <c r="I47" s="47"/>
      <c r="J47" s="50"/>
      <c r="L47" s="1" t="e">
        <f>#REF!/#REF!</f>
        <v>#REF!</v>
      </c>
      <c r="Q47" s="125"/>
      <c r="R47" s="50"/>
    </row>
    <row r="48" spans="2:25" ht="13.8" thickBot="1">
      <c r="B48" s="8"/>
      <c r="C48" s="53"/>
      <c r="D48" s="393"/>
      <c r="E48" s="230"/>
      <c r="F48" s="54"/>
      <c r="G48" s="55" t="e">
        <f>SUM(G14:G35)</f>
        <v>#REF!</v>
      </c>
      <c r="H48" s="5"/>
      <c r="I48" s="47">
        <f>SUM(G28:G33)</f>
        <v>-77286</v>
      </c>
      <c r="J48" s="49" t="e">
        <f>G48-I48</f>
        <v>#REF!</v>
      </c>
      <c r="K48" s="49"/>
      <c r="R48" s="238"/>
      <c r="Y48" s="56"/>
    </row>
    <row r="49" spans="3:25">
      <c r="C49" s="57"/>
      <c r="D49" s="57"/>
      <c r="E49" s="57"/>
      <c r="F49" s="5"/>
      <c r="G49" s="51" t="e">
        <f>SUM(G46:G47)-G48</f>
        <v>#REF!</v>
      </c>
      <c r="H49" s="5"/>
      <c r="I49" s="51"/>
      <c r="J49" s="49" t="e">
        <f>SUM(#REF!)</f>
        <v>#REF!</v>
      </c>
      <c r="Y49" s="56"/>
    </row>
    <row r="50" spans="3:25">
      <c r="C50" s="498" t="s">
        <v>37</v>
      </c>
      <c r="D50" s="498"/>
      <c r="E50" s="498"/>
      <c r="F50" s="58"/>
      <c r="G50" s="59"/>
      <c r="H50" s="5"/>
      <c r="I50" s="51"/>
      <c r="J50" s="49" t="e">
        <f>J49-J48</f>
        <v>#REF!</v>
      </c>
    </row>
    <row r="51" spans="3:25">
      <c r="C51" s="58"/>
      <c r="D51" s="58"/>
      <c r="E51" s="58"/>
      <c r="F51" s="58"/>
      <c r="G51" s="60">
        <v>-22568</v>
      </c>
    </row>
    <row r="52" spans="3:25">
      <c r="C52" s="491" t="s">
        <v>38</v>
      </c>
      <c r="D52" s="491"/>
      <c r="E52" s="491"/>
      <c r="F52" s="491"/>
    </row>
    <row r="53" spans="3:25">
      <c r="G53" s="50">
        <f>SUM(G51:G52)</f>
        <v>-22568</v>
      </c>
      <c r="I53" s="50">
        <f>G53/0.7</f>
        <v>-32240.000000000004</v>
      </c>
    </row>
  </sheetData>
  <mergeCells count="12">
    <mergeCell ref="C52:F52"/>
    <mergeCell ref="C50:E50"/>
    <mergeCell ref="C2:E2"/>
    <mergeCell ref="C4:E4"/>
    <mergeCell ref="C5:E5"/>
    <mergeCell ref="B6:E6"/>
    <mergeCell ref="C7:E7"/>
    <mergeCell ref="E10:E11"/>
    <mergeCell ref="C37:C38"/>
    <mergeCell ref="C41:C42"/>
    <mergeCell ref="C10:C11"/>
    <mergeCell ref="D10:D11"/>
  </mergeCells>
  <printOptions horizontalCentered="1"/>
  <pageMargins left="0.74803149606299213" right="0.74803149606299213" top="2.5590551181102366" bottom="0.39370078740157483" header="0" footer="0"/>
  <pageSetup paperSize="9" scale="6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2:S57"/>
  <sheetViews>
    <sheetView showGridLines="0" view="pageBreakPreview" zoomScale="80" zoomScaleNormal="90" zoomScaleSheetLayoutView="80" workbookViewId="0">
      <selection activeCell="I9" sqref="I9:I10"/>
    </sheetView>
  </sheetViews>
  <sheetFormatPr defaultColWidth="1.6640625" defaultRowHeight="13.2"/>
  <cols>
    <col min="1" max="1" width="1.6640625" style="88" customWidth="1"/>
    <col min="2" max="2" width="57.77734375" style="88" customWidth="1"/>
    <col min="3" max="3" width="11.44140625" style="88" customWidth="1"/>
    <col min="4" max="5" width="12.88671875" style="88" customWidth="1"/>
    <col min="6" max="6" width="13" style="88" customWidth="1"/>
    <col min="7" max="7" width="10.44140625" style="88" customWidth="1"/>
    <col min="8" max="9" width="14.44140625" style="88" customWidth="1"/>
    <col min="10" max="11" width="13.44140625" style="88" customWidth="1"/>
    <col min="12" max="12" width="14.109375" style="88" customWidth="1"/>
    <col min="13" max="13" width="13.6640625" style="88" customWidth="1"/>
    <col min="14" max="14" width="12.33203125" style="88" bestFit="1" customWidth="1"/>
    <col min="15" max="15" width="2" style="88" customWidth="1"/>
    <col min="16" max="259" width="11.44140625" style="88" customWidth="1"/>
    <col min="260" max="16384" width="1.6640625" style="88"/>
  </cols>
  <sheetData>
    <row r="2" spans="1:18" ht="17.399999999999999">
      <c r="B2" s="513" t="s">
        <v>0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</row>
    <row r="4" spans="1:18" ht="15" customHeight="1">
      <c r="B4" s="516" t="s">
        <v>372</v>
      </c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</row>
    <row r="5" spans="1:18" ht="21" customHeight="1">
      <c r="B5" s="515" t="s">
        <v>164</v>
      </c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</row>
    <row r="6" spans="1:18">
      <c r="B6" s="514" t="s">
        <v>2</v>
      </c>
      <c r="C6" s="514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</row>
    <row r="7" spans="1:18">
      <c r="B7" s="89"/>
      <c r="C7" s="89"/>
      <c r="D7" s="89"/>
      <c r="E7" s="400"/>
      <c r="F7" s="89"/>
      <c r="G7" s="135"/>
      <c r="H7" s="135"/>
      <c r="I7" s="135"/>
      <c r="J7" s="135"/>
      <c r="K7" s="144"/>
      <c r="L7" s="89"/>
      <c r="M7" s="89"/>
      <c r="N7" s="89"/>
    </row>
    <row r="8" spans="1:18" ht="13.8" thickBot="1">
      <c r="B8" s="89"/>
      <c r="C8" s="89"/>
      <c r="D8" s="89"/>
      <c r="E8" s="400"/>
      <c r="F8" s="89"/>
    </row>
    <row r="9" spans="1:18" ht="13.2" customHeight="1">
      <c r="A9" s="88" t="s">
        <v>163</v>
      </c>
      <c r="B9" s="511"/>
      <c r="C9" s="508" t="s">
        <v>179</v>
      </c>
      <c r="D9" s="508" t="s">
        <v>180</v>
      </c>
      <c r="E9" s="508" t="s">
        <v>181</v>
      </c>
      <c r="F9" s="508" t="s">
        <v>182</v>
      </c>
      <c r="G9" s="508" t="s">
        <v>183</v>
      </c>
      <c r="H9" s="508" t="s">
        <v>184</v>
      </c>
      <c r="I9" s="508" t="s">
        <v>185</v>
      </c>
      <c r="J9" s="508" t="s">
        <v>186</v>
      </c>
      <c r="K9" s="508" t="s">
        <v>78</v>
      </c>
      <c r="L9" s="519" t="s">
        <v>187</v>
      </c>
      <c r="M9" s="520"/>
      <c r="N9" s="517" t="s">
        <v>189</v>
      </c>
    </row>
    <row r="10" spans="1:18" ht="67.2" customHeight="1">
      <c r="B10" s="512"/>
      <c r="C10" s="509"/>
      <c r="D10" s="509"/>
      <c r="E10" s="509"/>
      <c r="F10" s="509"/>
      <c r="G10" s="509"/>
      <c r="H10" s="509"/>
      <c r="I10" s="509"/>
      <c r="J10" s="509"/>
      <c r="K10" s="509"/>
      <c r="L10" s="143" t="s">
        <v>78</v>
      </c>
      <c r="M10" s="143" t="s">
        <v>188</v>
      </c>
      <c r="N10" s="518"/>
    </row>
    <row r="11" spans="1:18">
      <c r="B11" s="90"/>
      <c r="C11" s="91"/>
      <c r="D11" s="92"/>
      <c r="E11" s="91"/>
      <c r="F11" s="91"/>
      <c r="G11" s="93"/>
      <c r="H11" s="93"/>
      <c r="I11" s="93"/>
      <c r="J11" s="93"/>
      <c r="K11" s="93"/>
      <c r="L11" s="91"/>
      <c r="M11" s="91"/>
      <c r="N11" s="94"/>
    </row>
    <row r="12" spans="1:18">
      <c r="B12" s="95" t="s">
        <v>165</v>
      </c>
      <c r="C12" s="96">
        <v>2453657</v>
      </c>
      <c r="D12" s="96">
        <v>433901</v>
      </c>
      <c r="E12" s="96">
        <v>0</v>
      </c>
      <c r="F12" s="96">
        <v>1195538</v>
      </c>
      <c r="G12" s="96">
        <v>-40502</v>
      </c>
      <c r="H12" s="96">
        <v>-225026</v>
      </c>
      <c r="I12" s="96">
        <v>333622</v>
      </c>
      <c r="J12" s="96">
        <v>0</v>
      </c>
      <c r="K12" s="96">
        <v>-67997</v>
      </c>
      <c r="L12" s="96"/>
      <c r="M12" s="96">
        <v>-6</v>
      </c>
      <c r="N12" s="97">
        <f>SUM(C12:M12)</f>
        <v>4083187</v>
      </c>
      <c r="Q12" s="127"/>
      <c r="R12" s="128"/>
    </row>
    <row r="13" spans="1:18">
      <c r="B13" s="98"/>
      <c r="C13" s="129"/>
      <c r="D13" s="130"/>
      <c r="E13" s="129"/>
      <c r="F13" s="129"/>
      <c r="G13" s="130"/>
      <c r="H13" s="131"/>
      <c r="I13" s="131"/>
      <c r="J13" s="131"/>
      <c r="K13" s="131"/>
      <c r="L13" s="129"/>
      <c r="M13" s="129"/>
      <c r="N13" s="132"/>
      <c r="Q13" s="127"/>
      <c r="R13" s="128"/>
    </row>
    <row r="14" spans="1:18">
      <c r="B14" s="98" t="s">
        <v>166</v>
      </c>
      <c r="C14" s="123">
        <v>0</v>
      </c>
      <c r="D14" s="123">
        <v>0</v>
      </c>
      <c r="E14" s="123">
        <v>0</v>
      </c>
      <c r="F14" s="123">
        <v>0</v>
      </c>
      <c r="G14" s="133">
        <v>0</v>
      </c>
      <c r="H14" s="122">
        <v>0</v>
      </c>
      <c r="I14" s="122">
        <v>0</v>
      </c>
      <c r="J14" s="122">
        <v>0</v>
      </c>
      <c r="K14" s="122">
        <v>0</v>
      </c>
      <c r="L14" s="123">
        <v>0</v>
      </c>
      <c r="M14" s="123">
        <v>0</v>
      </c>
      <c r="N14" s="124">
        <f>SUM(C14:M14)</f>
        <v>0</v>
      </c>
      <c r="Q14" s="127"/>
      <c r="R14" s="128"/>
    </row>
    <row r="15" spans="1:18">
      <c r="B15" s="98" t="s">
        <v>370</v>
      </c>
      <c r="C15" s="123">
        <v>0</v>
      </c>
      <c r="D15" s="123">
        <v>0</v>
      </c>
      <c r="E15" s="123">
        <v>0</v>
      </c>
      <c r="F15" s="123">
        <v>0</v>
      </c>
      <c r="G15" s="133">
        <v>0</v>
      </c>
      <c r="H15" s="122">
        <v>0</v>
      </c>
      <c r="I15" s="122">
        <v>0</v>
      </c>
      <c r="J15" s="122">
        <v>0</v>
      </c>
      <c r="K15" s="122">
        <v>0</v>
      </c>
      <c r="L15" s="123">
        <v>0</v>
      </c>
      <c r="M15" s="123">
        <v>0</v>
      </c>
      <c r="N15" s="124">
        <f>SUM(C15:M15)</f>
        <v>0</v>
      </c>
      <c r="Q15" s="127"/>
      <c r="R15" s="128"/>
    </row>
    <row r="16" spans="1:18">
      <c r="B16" s="98"/>
      <c r="C16" s="107"/>
      <c r="D16" s="107"/>
      <c r="E16" s="107"/>
      <c r="F16" s="107"/>
      <c r="G16" s="108"/>
      <c r="H16" s="109"/>
      <c r="I16" s="109"/>
      <c r="J16" s="109"/>
      <c r="K16" s="109"/>
      <c r="L16" s="107"/>
      <c r="M16" s="107"/>
      <c r="N16" s="110"/>
      <c r="Q16" s="127"/>
      <c r="R16" s="128"/>
    </row>
    <row r="17" spans="2:19">
      <c r="B17" s="95" t="s">
        <v>167</v>
      </c>
      <c r="C17" s="96">
        <f t="shared" ref="C17:M17" si="0">SUM(C12:C15)</f>
        <v>2453657</v>
      </c>
      <c r="D17" s="96">
        <f t="shared" si="0"/>
        <v>433901</v>
      </c>
      <c r="E17" s="96">
        <v>0</v>
      </c>
      <c r="F17" s="96">
        <f t="shared" si="0"/>
        <v>1195538</v>
      </c>
      <c r="G17" s="96">
        <f t="shared" si="0"/>
        <v>-40502</v>
      </c>
      <c r="H17" s="96">
        <f t="shared" si="0"/>
        <v>-225026</v>
      </c>
      <c r="I17" s="96">
        <f t="shared" si="0"/>
        <v>333622</v>
      </c>
      <c r="J17" s="96">
        <f t="shared" si="0"/>
        <v>0</v>
      </c>
      <c r="K17" s="96">
        <f t="shared" si="0"/>
        <v>-67997</v>
      </c>
      <c r="L17" s="96">
        <f t="shared" si="0"/>
        <v>0</v>
      </c>
      <c r="M17" s="96">
        <f t="shared" si="0"/>
        <v>-6</v>
      </c>
      <c r="N17" s="97">
        <f>SUM(C17:M17)</f>
        <v>4083187</v>
      </c>
      <c r="Q17" s="127"/>
      <c r="R17" s="128"/>
    </row>
    <row r="18" spans="2:19">
      <c r="B18" s="98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9"/>
      <c r="Q18" s="127"/>
      <c r="R18" s="128"/>
    </row>
    <row r="19" spans="2:19">
      <c r="B19" s="95" t="s">
        <v>168</v>
      </c>
      <c r="C19" s="96">
        <v>0</v>
      </c>
      <c r="D19" s="100">
        <v>0</v>
      </c>
      <c r="E19" s="96">
        <v>0</v>
      </c>
      <c r="F19" s="99">
        <v>0</v>
      </c>
      <c r="G19" s="99">
        <v>0</v>
      </c>
      <c r="H19" s="99"/>
      <c r="I19" s="99">
        <v>367074</v>
      </c>
      <c r="J19" s="99">
        <v>0</v>
      </c>
      <c r="K19" s="99">
        <v>85839</v>
      </c>
      <c r="L19" s="101">
        <v>0</v>
      </c>
      <c r="M19" s="101">
        <v>-2</v>
      </c>
      <c r="N19" s="97">
        <f>SUM(C19:M19)</f>
        <v>452911</v>
      </c>
      <c r="Q19" s="127"/>
      <c r="R19" s="128"/>
    </row>
    <row r="20" spans="2:19">
      <c r="B20" s="98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9"/>
      <c r="Q20" s="127"/>
      <c r="R20" s="128"/>
    </row>
    <row r="21" spans="2:19">
      <c r="B21" s="95" t="s">
        <v>169</v>
      </c>
      <c r="C21" s="96">
        <f t="shared" ref="C21:J21" si="1">SUM(C23:C27)</f>
        <v>0</v>
      </c>
      <c r="D21" s="96">
        <f t="shared" si="1"/>
        <v>0</v>
      </c>
      <c r="E21" s="96">
        <f t="shared" si="1"/>
        <v>0</v>
      </c>
      <c r="F21" s="96">
        <f t="shared" si="1"/>
        <v>-15300</v>
      </c>
      <c r="G21" s="96">
        <f t="shared" si="1"/>
        <v>30681</v>
      </c>
      <c r="H21" s="96">
        <f t="shared" si="1"/>
        <v>-1914</v>
      </c>
      <c r="I21" s="96">
        <f t="shared" si="1"/>
        <v>-333622</v>
      </c>
      <c r="J21" s="96">
        <f t="shared" si="1"/>
        <v>-110581</v>
      </c>
      <c r="K21" s="96"/>
      <c r="L21" s="96">
        <f>SUM(L23:L27)</f>
        <v>0</v>
      </c>
      <c r="M21" s="96">
        <f>SUM(M23:M27)</f>
        <v>20</v>
      </c>
      <c r="N21" s="97">
        <f>SUM(N23:N27)</f>
        <v>-430716</v>
      </c>
      <c r="Q21" s="127"/>
      <c r="R21" s="128"/>
    </row>
    <row r="22" spans="2:19">
      <c r="B22" s="241"/>
      <c r="C22" s="242"/>
      <c r="D22" s="242"/>
      <c r="E22" s="149"/>
      <c r="F22" s="147"/>
      <c r="G22" s="243"/>
      <c r="H22" s="243"/>
      <c r="I22" s="243"/>
      <c r="J22" s="243"/>
      <c r="K22" s="243"/>
      <c r="L22" s="243"/>
      <c r="M22" s="243"/>
      <c r="N22" s="150"/>
      <c r="Q22" s="127"/>
      <c r="R22" s="128"/>
    </row>
    <row r="23" spans="2:19">
      <c r="B23" s="98" t="s">
        <v>170</v>
      </c>
      <c r="C23" s="102">
        <v>0</v>
      </c>
      <c r="D23" s="102">
        <v>0</v>
      </c>
      <c r="E23" s="102">
        <v>0</v>
      </c>
      <c r="F23" s="103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24">
        <f t="shared" ref="N23:N27" si="2">SUM(C23:M23)</f>
        <v>0</v>
      </c>
      <c r="Q23" s="127"/>
      <c r="R23" s="128"/>
    </row>
    <row r="24" spans="2:19">
      <c r="B24" s="98" t="s">
        <v>171</v>
      </c>
      <c r="C24" s="102">
        <v>0</v>
      </c>
      <c r="D24" s="102">
        <v>0</v>
      </c>
      <c r="E24" s="102">
        <v>0</v>
      </c>
      <c r="F24" s="103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24">
        <f t="shared" si="2"/>
        <v>0</v>
      </c>
      <c r="Q24" s="127"/>
      <c r="R24" s="128"/>
    </row>
    <row r="25" spans="2:19">
      <c r="B25" s="98" t="s">
        <v>172</v>
      </c>
      <c r="C25" s="102">
        <v>0</v>
      </c>
      <c r="D25" s="102">
        <v>0</v>
      </c>
      <c r="E25" s="102">
        <v>0</v>
      </c>
      <c r="F25" s="103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24">
        <f t="shared" si="2"/>
        <v>0</v>
      </c>
      <c r="Q25" s="127"/>
      <c r="R25" s="128"/>
      <c r="S25" s="127" t="e">
        <f>#REF!-C47</f>
        <v>#REF!</v>
      </c>
    </row>
    <row r="26" spans="2:19">
      <c r="B26" s="98" t="s">
        <v>173</v>
      </c>
      <c r="C26" s="102"/>
      <c r="D26" s="102"/>
      <c r="E26" s="102"/>
      <c r="F26" s="103"/>
      <c r="G26" s="104"/>
      <c r="H26" s="104"/>
      <c r="I26" s="104">
        <v>-333622</v>
      </c>
      <c r="J26" s="104">
        <v>-110581</v>
      </c>
      <c r="K26" s="104">
        <v>0</v>
      </c>
      <c r="L26" s="104">
        <v>0</v>
      </c>
      <c r="M26" s="104">
        <v>0</v>
      </c>
      <c r="N26" s="124">
        <f t="shared" si="2"/>
        <v>-444203</v>
      </c>
      <c r="Q26" s="127"/>
      <c r="R26" s="128"/>
      <c r="S26" s="127"/>
    </row>
    <row r="27" spans="2:19" ht="13.2" customHeight="1">
      <c r="B27" s="98" t="s">
        <v>174</v>
      </c>
      <c r="C27" s="102">
        <v>0</v>
      </c>
      <c r="D27" s="102">
        <v>0</v>
      </c>
      <c r="E27" s="102">
        <v>0</v>
      </c>
      <c r="F27" s="103">
        <v>-15300</v>
      </c>
      <c r="G27" s="104">
        <v>30681</v>
      </c>
      <c r="H27" s="104">
        <v>-1914</v>
      </c>
      <c r="I27" s="104">
        <v>0</v>
      </c>
      <c r="J27" s="104">
        <v>0</v>
      </c>
      <c r="K27" s="104">
        <v>0</v>
      </c>
      <c r="L27" s="104">
        <v>0</v>
      </c>
      <c r="M27" s="104">
        <v>20</v>
      </c>
      <c r="N27" s="124">
        <f t="shared" si="2"/>
        <v>13487</v>
      </c>
      <c r="Q27" s="127"/>
      <c r="R27" s="128"/>
      <c r="S27" s="127" t="e">
        <f>#REF!-D47</f>
        <v>#REF!</v>
      </c>
    </row>
    <row r="28" spans="2:19">
      <c r="B28" s="98"/>
      <c r="C28" s="106"/>
      <c r="D28" s="106"/>
      <c r="E28" s="106"/>
      <c r="F28" s="423"/>
      <c r="G28" s="109"/>
      <c r="H28" s="109"/>
      <c r="I28" s="109"/>
      <c r="J28" s="109"/>
      <c r="K28" s="109"/>
      <c r="L28" s="107"/>
      <c r="M28" s="107"/>
      <c r="N28" s="110"/>
      <c r="P28" s="113"/>
      <c r="Q28" s="127"/>
      <c r="S28" s="127" t="e">
        <f>#REF!-F47</f>
        <v>#REF!</v>
      </c>
    </row>
    <row r="29" spans="2:19">
      <c r="B29" s="95" t="s">
        <v>175</v>
      </c>
      <c r="C29" s="149">
        <f t="shared" ref="C29:N29" si="3">C17+C19+C21</f>
        <v>2453657</v>
      </c>
      <c r="D29" s="149">
        <f t="shared" si="3"/>
        <v>433901</v>
      </c>
      <c r="E29" s="149">
        <f t="shared" si="3"/>
        <v>0</v>
      </c>
      <c r="F29" s="149">
        <f t="shared" si="3"/>
        <v>1180238</v>
      </c>
      <c r="G29" s="149">
        <f t="shared" si="3"/>
        <v>-9821</v>
      </c>
      <c r="H29" s="149">
        <f t="shared" si="3"/>
        <v>-226940</v>
      </c>
      <c r="I29" s="149">
        <f t="shared" si="3"/>
        <v>367074</v>
      </c>
      <c r="J29" s="149">
        <f t="shared" si="3"/>
        <v>-110581</v>
      </c>
      <c r="K29" s="149">
        <f t="shared" si="3"/>
        <v>17842</v>
      </c>
      <c r="L29" s="149">
        <f t="shared" si="3"/>
        <v>0</v>
      </c>
      <c r="M29" s="149">
        <f t="shared" si="3"/>
        <v>12</v>
      </c>
      <c r="N29" s="150">
        <f t="shared" si="3"/>
        <v>4105382</v>
      </c>
      <c r="P29" s="112"/>
      <c r="Q29" s="111"/>
      <c r="S29" s="127" t="e">
        <f>#REF!-G47</f>
        <v>#REF!</v>
      </c>
    </row>
    <row r="30" spans="2:19">
      <c r="B30" s="98"/>
      <c r="C30" s="129"/>
      <c r="D30" s="130"/>
      <c r="E30" s="129"/>
      <c r="F30" s="129"/>
      <c r="G30" s="131"/>
      <c r="H30" s="131"/>
      <c r="I30" s="131"/>
      <c r="J30" s="131"/>
      <c r="K30" s="131"/>
      <c r="L30" s="129"/>
      <c r="M30" s="129"/>
      <c r="N30" s="132"/>
      <c r="Q30" s="127" t="e">
        <f>#REF!-D34</f>
        <v>#REF!</v>
      </c>
      <c r="R30" s="128"/>
      <c r="S30" s="127" t="e">
        <f>#REF!-K47</f>
        <v>#REF!</v>
      </c>
    </row>
    <row r="31" spans="2:19">
      <c r="B31" s="98" t="s">
        <v>166</v>
      </c>
      <c r="C31" s="123">
        <v>0</v>
      </c>
      <c r="D31" s="133">
        <v>0</v>
      </c>
      <c r="E31" s="123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3">
        <v>0</v>
      </c>
      <c r="M31" s="123">
        <v>0</v>
      </c>
      <c r="N31" s="124">
        <v>0</v>
      </c>
      <c r="Q31" s="127" t="e">
        <f>#REF!-F34</f>
        <v>#REF!</v>
      </c>
      <c r="R31" s="128"/>
      <c r="S31" s="127" t="e">
        <f>#REF!-L47</f>
        <v>#REF!</v>
      </c>
    </row>
    <row r="32" spans="2:19">
      <c r="B32" s="98" t="s">
        <v>371</v>
      </c>
      <c r="C32" s="123">
        <v>0</v>
      </c>
      <c r="D32" s="133">
        <v>0</v>
      </c>
      <c r="E32" s="123">
        <v>0</v>
      </c>
      <c r="F32" s="122">
        <v>0</v>
      </c>
      <c r="G32" s="122">
        <v>-14755</v>
      </c>
      <c r="H32" s="122">
        <v>0</v>
      </c>
      <c r="I32" s="122">
        <v>0</v>
      </c>
      <c r="J32" s="122">
        <v>0</v>
      </c>
      <c r="K32" s="122">
        <v>-22493</v>
      </c>
      <c r="L32" s="123">
        <v>0</v>
      </c>
      <c r="M32" s="123">
        <v>0</v>
      </c>
      <c r="N32" s="124">
        <v>-37248</v>
      </c>
      <c r="Q32" s="127" t="e">
        <f>#REF!-G34</f>
        <v>#REF!</v>
      </c>
      <c r="R32" s="128"/>
      <c r="S32" s="127" t="e">
        <f>#REF!-M47</f>
        <v>#REF!</v>
      </c>
    </row>
    <row r="33" spans="2:19">
      <c r="B33" s="98"/>
      <c r="C33" s="107"/>
      <c r="D33" s="108"/>
      <c r="E33" s="107"/>
      <c r="F33" s="109"/>
      <c r="G33" s="109"/>
      <c r="H33" s="109"/>
      <c r="I33" s="109"/>
      <c r="J33" s="109"/>
      <c r="K33" s="109"/>
      <c r="L33" s="107"/>
      <c r="M33" s="107"/>
      <c r="N33" s="110"/>
      <c r="Q33" s="127" t="e">
        <f>#REF!-H34</f>
        <v>#REF!</v>
      </c>
      <c r="R33" s="128"/>
      <c r="S33" s="127" t="e">
        <f>#REF!-N47</f>
        <v>#REF!</v>
      </c>
    </row>
    <row r="34" spans="2:19">
      <c r="B34" s="95" t="s">
        <v>167</v>
      </c>
      <c r="C34" s="96">
        <f>C29+C31+C32</f>
        <v>2453657</v>
      </c>
      <c r="D34" s="96">
        <f t="shared" ref="D34:N34" si="4">D29+D31+D32</f>
        <v>433901</v>
      </c>
      <c r="E34" s="96">
        <f t="shared" si="4"/>
        <v>0</v>
      </c>
      <c r="F34" s="96">
        <f t="shared" si="4"/>
        <v>1180238</v>
      </c>
      <c r="G34" s="96">
        <f t="shared" si="4"/>
        <v>-24576</v>
      </c>
      <c r="H34" s="96">
        <f t="shared" si="4"/>
        <v>-226940</v>
      </c>
      <c r="I34" s="96">
        <f t="shared" si="4"/>
        <v>367074</v>
      </c>
      <c r="J34" s="96">
        <f t="shared" si="4"/>
        <v>-110581</v>
      </c>
      <c r="K34" s="96">
        <f t="shared" si="4"/>
        <v>-4651</v>
      </c>
      <c r="L34" s="96">
        <f t="shared" si="4"/>
        <v>0</v>
      </c>
      <c r="M34" s="96">
        <f t="shared" si="4"/>
        <v>12</v>
      </c>
      <c r="N34" s="97">
        <f t="shared" si="4"/>
        <v>4068134</v>
      </c>
      <c r="O34" s="449"/>
      <c r="Q34" s="127" t="e">
        <f>#REF!-I34</f>
        <v>#REF!</v>
      </c>
      <c r="R34" s="128"/>
    </row>
    <row r="35" spans="2:19">
      <c r="B35" s="98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48"/>
      <c r="Q35" s="127" t="e">
        <f>#REF!-K34</f>
        <v>#REF!</v>
      </c>
      <c r="R35" s="128"/>
    </row>
    <row r="36" spans="2:19">
      <c r="B36" s="95" t="s">
        <v>168</v>
      </c>
      <c r="C36" s="96">
        <v>0</v>
      </c>
      <c r="D36" s="100">
        <v>0</v>
      </c>
      <c r="E36" s="96">
        <v>0</v>
      </c>
      <c r="F36" s="99">
        <v>0</v>
      </c>
      <c r="G36" s="99">
        <v>0</v>
      </c>
      <c r="H36" s="99">
        <v>0</v>
      </c>
      <c r="I36" s="99">
        <v>430415</v>
      </c>
      <c r="J36" s="99">
        <v>0</v>
      </c>
      <c r="K36" s="99">
        <v>-86964</v>
      </c>
      <c r="L36" s="101">
        <v>0</v>
      </c>
      <c r="M36" s="101">
        <v>0</v>
      </c>
      <c r="N36" s="97">
        <f>SUM(C36:M36)</f>
        <v>343451</v>
      </c>
      <c r="Q36" s="127" t="e">
        <f>#REF!-N34</f>
        <v>#REF!</v>
      </c>
      <c r="R36" s="128"/>
    </row>
    <row r="37" spans="2:19">
      <c r="B37" s="98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9"/>
      <c r="Q37" s="127"/>
      <c r="R37" s="128"/>
    </row>
    <row r="38" spans="2:19">
      <c r="B38" s="95" t="s">
        <v>169</v>
      </c>
      <c r="C38" s="96">
        <f>SUM(C40:C46)</f>
        <v>0</v>
      </c>
      <c r="D38" s="96">
        <f t="shared" ref="D38:N38" si="5">SUM(D40:D46)</f>
        <v>0</v>
      </c>
      <c r="E38" s="96">
        <f t="shared" si="5"/>
        <v>250000</v>
      </c>
      <c r="F38" s="96">
        <f t="shared" si="5"/>
        <v>218636</v>
      </c>
      <c r="G38" s="96">
        <f>SUM(G40:G46)</f>
        <v>1795</v>
      </c>
      <c r="H38" s="96">
        <f t="shared" si="5"/>
        <v>-2787</v>
      </c>
      <c r="I38" s="96">
        <f t="shared" si="5"/>
        <v>-367074</v>
      </c>
      <c r="J38" s="96">
        <f t="shared" si="5"/>
        <v>-48726</v>
      </c>
      <c r="K38" s="96">
        <f>SUM(K40:K46)</f>
        <v>0</v>
      </c>
      <c r="L38" s="96">
        <f t="shared" si="5"/>
        <v>0</v>
      </c>
      <c r="M38" s="96">
        <f t="shared" si="5"/>
        <v>-1</v>
      </c>
      <c r="N38" s="97">
        <f t="shared" si="5"/>
        <v>51843</v>
      </c>
      <c r="Q38" s="127">
        <f>EIGR!E44-N36</f>
        <v>109460</v>
      </c>
      <c r="R38" s="128"/>
    </row>
    <row r="39" spans="2:19">
      <c r="B39" s="241"/>
      <c r="C39" s="242"/>
      <c r="D39" s="242"/>
      <c r="E39" s="242"/>
      <c r="F39" s="242"/>
      <c r="G39" s="242"/>
      <c r="H39" s="243"/>
      <c r="I39" s="243"/>
      <c r="J39" s="243"/>
      <c r="K39" s="243"/>
      <c r="L39" s="243"/>
      <c r="M39" s="243"/>
      <c r="N39" s="358"/>
      <c r="Q39" s="127"/>
      <c r="R39" s="128"/>
    </row>
    <row r="40" spans="2:19">
      <c r="B40" s="98" t="s">
        <v>176</v>
      </c>
      <c r="C40" s="242">
        <v>0</v>
      </c>
      <c r="D40" s="242">
        <v>0</v>
      </c>
      <c r="E40" s="122">
        <v>250000</v>
      </c>
      <c r="F40" s="242">
        <v>0</v>
      </c>
      <c r="G40" s="242">
        <v>0</v>
      </c>
      <c r="H40" s="243">
        <v>0</v>
      </c>
      <c r="I40" s="243">
        <v>0</v>
      </c>
      <c r="J40" s="243">
        <v>0</v>
      </c>
      <c r="K40" s="243">
        <v>0</v>
      </c>
      <c r="L40" s="243">
        <v>0</v>
      </c>
      <c r="M40" s="243">
        <v>0</v>
      </c>
      <c r="N40" s="105">
        <f t="shared" ref="N40:N45" si="6">SUM(C40:M40)</f>
        <v>250000</v>
      </c>
      <c r="Q40" s="127"/>
      <c r="R40" s="128"/>
    </row>
    <row r="41" spans="2:19">
      <c r="B41" s="98" t="s">
        <v>170</v>
      </c>
      <c r="C41" s="102">
        <v>0</v>
      </c>
      <c r="D41" s="102">
        <v>0</v>
      </c>
      <c r="E41" s="104">
        <v>0</v>
      </c>
      <c r="F41" s="102">
        <v>0</v>
      </c>
      <c r="G41" s="102">
        <v>0</v>
      </c>
      <c r="H41" s="104">
        <v>-1803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5">
        <f t="shared" si="6"/>
        <v>-1803</v>
      </c>
      <c r="R41" s="128"/>
    </row>
    <row r="42" spans="2:19">
      <c r="B42" s="98" t="s">
        <v>171</v>
      </c>
      <c r="C42" s="102">
        <v>0</v>
      </c>
      <c r="D42" s="102">
        <v>0</v>
      </c>
      <c r="E42" s="103">
        <v>0</v>
      </c>
      <c r="F42" s="102">
        <v>212828</v>
      </c>
      <c r="G42" s="104">
        <v>7416</v>
      </c>
      <c r="H42" s="104">
        <v>0</v>
      </c>
      <c r="I42" s="104">
        <v>-367074</v>
      </c>
      <c r="J42" s="104">
        <v>146830</v>
      </c>
      <c r="K42" s="104">
        <v>0</v>
      </c>
      <c r="L42" s="104">
        <v>0</v>
      </c>
      <c r="M42" s="104">
        <v>0</v>
      </c>
      <c r="N42" s="105">
        <f t="shared" si="6"/>
        <v>0</v>
      </c>
      <c r="R42" s="128"/>
    </row>
    <row r="43" spans="2:19">
      <c r="B43" s="98" t="s">
        <v>172</v>
      </c>
      <c r="C43" s="102">
        <v>0</v>
      </c>
      <c r="D43" s="102">
        <v>0</v>
      </c>
      <c r="E43" s="103">
        <v>0</v>
      </c>
      <c r="F43" s="102">
        <v>0</v>
      </c>
      <c r="G43" s="104">
        <v>0</v>
      </c>
      <c r="H43" s="104">
        <v>-984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5">
        <f t="shared" si="6"/>
        <v>-984</v>
      </c>
      <c r="R43" s="128"/>
    </row>
    <row r="44" spans="2:19">
      <c r="B44" s="98" t="s">
        <v>177</v>
      </c>
      <c r="C44" s="102">
        <v>0</v>
      </c>
      <c r="D44" s="102">
        <v>0</v>
      </c>
      <c r="E44" s="103">
        <v>0</v>
      </c>
      <c r="F44" s="102">
        <v>0</v>
      </c>
      <c r="G44" s="104">
        <v>0</v>
      </c>
      <c r="H44" s="104">
        <v>0</v>
      </c>
      <c r="I44" s="104"/>
      <c r="J44" s="104">
        <v>-195556</v>
      </c>
      <c r="K44" s="104">
        <v>0</v>
      </c>
      <c r="L44" s="104">
        <v>0</v>
      </c>
      <c r="M44" s="104">
        <v>0</v>
      </c>
      <c r="N44" s="105">
        <f t="shared" si="6"/>
        <v>-195556</v>
      </c>
      <c r="R44" s="128"/>
    </row>
    <row r="45" spans="2:19" ht="13.2" customHeight="1">
      <c r="B45" s="98" t="s">
        <v>174</v>
      </c>
      <c r="C45" s="102">
        <v>0</v>
      </c>
      <c r="D45" s="102">
        <v>0</v>
      </c>
      <c r="E45" s="103">
        <v>0</v>
      </c>
      <c r="F45" s="102">
        <v>5808</v>
      </c>
      <c r="G45" s="104">
        <v>-5621</v>
      </c>
      <c r="H45" s="104"/>
      <c r="I45" s="104">
        <v>0</v>
      </c>
      <c r="J45" s="104">
        <v>0</v>
      </c>
      <c r="K45" s="104">
        <v>0</v>
      </c>
      <c r="L45" s="104">
        <v>0</v>
      </c>
      <c r="M45" s="104">
        <v>-1</v>
      </c>
      <c r="N45" s="105">
        <f t="shared" si="6"/>
        <v>186</v>
      </c>
      <c r="R45" s="128"/>
    </row>
    <row r="46" spans="2:19">
      <c r="B46" s="98"/>
      <c r="C46" s="106"/>
      <c r="D46" s="106"/>
      <c r="E46" s="424"/>
      <c r="F46" s="107"/>
      <c r="G46" s="109"/>
      <c r="H46" s="109"/>
      <c r="I46" s="109"/>
      <c r="J46" s="109"/>
      <c r="K46" s="109"/>
      <c r="L46" s="107"/>
      <c r="M46" s="107"/>
      <c r="N46" s="110"/>
      <c r="P46" s="113"/>
    </row>
    <row r="47" spans="2:19" ht="13.8" thickBot="1">
      <c r="B47" s="114" t="s">
        <v>178</v>
      </c>
      <c r="C47" s="357">
        <f>C34+C36+C38</f>
        <v>2453657</v>
      </c>
      <c r="D47" s="357">
        <f>D34+D36+D38</f>
        <v>433901</v>
      </c>
      <c r="E47" s="357">
        <f t="shared" ref="E47:M47" si="7">E34+E36+E38</f>
        <v>250000</v>
      </c>
      <c r="F47" s="357">
        <f t="shared" si="7"/>
        <v>1398874</v>
      </c>
      <c r="G47" s="357">
        <f t="shared" si="7"/>
        <v>-22781</v>
      </c>
      <c r="H47" s="357">
        <f t="shared" si="7"/>
        <v>-229727</v>
      </c>
      <c r="I47" s="357">
        <f t="shared" si="7"/>
        <v>430415</v>
      </c>
      <c r="J47" s="357">
        <f t="shared" si="7"/>
        <v>-159307</v>
      </c>
      <c r="K47" s="357">
        <f>K34+K36+K38</f>
        <v>-91615</v>
      </c>
      <c r="L47" s="357">
        <f t="shared" si="7"/>
        <v>0</v>
      </c>
      <c r="M47" s="357">
        <f t="shared" si="7"/>
        <v>11</v>
      </c>
      <c r="N47" s="359">
        <f>N34+N36+N38</f>
        <v>4463428</v>
      </c>
      <c r="P47" s="112"/>
      <c r="Q47" s="127"/>
    </row>
    <row r="48" spans="2:19">
      <c r="B48" s="115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P48" s="112"/>
      <c r="Q48" s="111"/>
    </row>
    <row r="49" spans="2:17">
      <c r="B49" s="491" t="s">
        <v>37</v>
      </c>
      <c r="C49" s="491"/>
      <c r="D49" s="491"/>
      <c r="E49" s="491"/>
      <c r="F49" s="491"/>
      <c r="G49" s="491"/>
      <c r="H49" s="491"/>
      <c r="I49" s="491"/>
      <c r="J49" s="491"/>
      <c r="K49" s="491"/>
      <c r="L49" s="491"/>
      <c r="M49" s="491"/>
      <c r="N49" s="491"/>
      <c r="P49" s="117"/>
      <c r="Q49" s="111"/>
    </row>
    <row r="50" spans="2:17">
      <c r="B50" s="115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P50" s="117"/>
      <c r="Q50" s="111"/>
    </row>
    <row r="51" spans="2:17">
      <c r="B51" s="491" t="s">
        <v>38</v>
      </c>
      <c r="C51" s="510"/>
      <c r="D51" s="510"/>
      <c r="E51" s="510"/>
      <c r="F51" s="510"/>
      <c r="G51" s="510"/>
      <c r="H51" s="510"/>
      <c r="I51" s="510"/>
      <c r="J51" s="510"/>
      <c r="K51" s="510"/>
      <c r="L51" s="510"/>
      <c r="M51" s="510"/>
      <c r="N51" s="510"/>
      <c r="Q51" s="111"/>
    </row>
    <row r="52" spans="2:17">
      <c r="B52" s="145"/>
      <c r="C52" s="145"/>
      <c r="D52" s="145"/>
      <c r="E52" s="400"/>
      <c r="F52" s="145"/>
      <c r="G52" s="145"/>
      <c r="H52" s="145"/>
      <c r="I52" s="145"/>
      <c r="J52" s="145"/>
      <c r="K52" s="145"/>
      <c r="L52" s="145"/>
      <c r="M52" s="145"/>
      <c r="N52" s="145"/>
    </row>
    <row r="53" spans="2:17">
      <c r="B53" s="118"/>
      <c r="C53" s="121">
        <f>C47-'Balance '!K61</f>
        <v>0</v>
      </c>
      <c r="D53" s="121">
        <f>D47-'Balance '!K63</f>
        <v>0</v>
      </c>
      <c r="E53" s="121">
        <f>E47-'Balance '!K66</f>
        <v>0</v>
      </c>
      <c r="F53" s="121">
        <f>F47-'Balance '!K68</f>
        <v>0</v>
      </c>
      <c r="G53" s="121">
        <f>G47-'Balance '!K72-'Balance '!K73</f>
        <v>0</v>
      </c>
      <c r="H53" s="121">
        <f>H47-'Balance '!K75</f>
        <v>0</v>
      </c>
      <c r="I53" s="121">
        <f>I47-'Balance '!K77</f>
        <v>0</v>
      </c>
      <c r="J53" s="121">
        <f>J47-'Balance '!K79</f>
        <v>0</v>
      </c>
      <c r="K53" s="121">
        <f>K47-'Balance '!K101-'Balance '!K90</f>
        <v>0</v>
      </c>
      <c r="L53" s="121"/>
      <c r="M53" s="121">
        <f>M47-'Balance '!K109</f>
        <v>0</v>
      </c>
      <c r="N53" s="121">
        <f>N47-'Balance '!K111</f>
        <v>0</v>
      </c>
    </row>
    <row r="54" spans="2:17">
      <c r="B54" s="11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</row>
    <row r="55" spans="2:17">
      <c r="B55" s="119"/>
      <c r="C55" s="119"/>
      <c r="D55" s="119"/>
      <c r="E55" s="399"/>
      <c r="F55" s="119"/>
      <c r="G55" s="134"/>
      <c r="H55" s="134"/>
      <c r="I55" s="134"/>
      <c r="J55" s="134"/>
      <c r="K55" s="142"/>
      <c r="L55" s="119"/>
      <c r="M55" s="119"/>
      <c r="N55" s="119"/>
    </row>
    <row r="56" spans="2:17">
      <c r="C56" s="120"/>
      <c r="D56" s="120"/>
      <c r="E56" s="120"/>
      <c r="F56" s="128"/>
      <c r="G56" s="128"/>
      <c r="H56" s="128"/>
      <c r="I56" s="128"/>
      <c r="J56" s="128"/>
      <c r="K56" s="128"/>
      <c r="L56" s="128"/>
      <c r="M56" s="128"/>
      <c r="N56" s="128"/>
    </row>
    <row r="57" spans="2:17"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</row>
  </sheetData>
  <mergeCells count="18">
    <mergeCell ref="B2:N2"/>
    <mergeCell ref="B6:N6"/>
    <mergeCell ref="B5:N5"/>
    <mergeCell ref="B4:N4"/>
    <mergeCell ref="N9:N10"/>
    <mergeCell ref="L9:M9"/>
    <mergeCell ref="C9:C10"/>
    <mergeCell ref="D9:D10"/>
    <mergeCell ref="F9:F10"/>
    <mergeCell ref="G9:G10"/>
    <mergeCell ref="H9:H10"/>
    <mergeCell ref="I9:I10"/>
    <mergeCell ref="E9:E10"/>
    <mergeCell ref="J9:J10"/>
    <mergeCell ref="B51:N51"/>
    <mergeCell ref="B49:N49"/>
    <mergeCell ref="K9:K10"/>
    <mergeCell ref="B9:B10"/>
  </mergeCells>
  <printOptions horizontalCentered="1"/>
  <pageMargins left="0.74803149606299213" right="0.74803149606299213" top="0.56999999999999995" bottom="0.39370078740157483" header="0" footer="0"/>
  <pageSetup paperSize="9" scale="6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2:S107"/>
  <sheetViews>
    <sheetView showGridLines="0" view="pageBreakPreview" zoomScale="90" zoomScaleNormal="90" zoomScaleSheetLayoutView="90" workbookViewId="0">
      <selection activeCell="E97" sqref="E97"/>
    </sheetView>
  </sheetViews>
  <sheetFormatPr defaultColWidth="9.109375" defaultRowHeight="13.2"/>
  <cols>
    <col min="1" max="1" width="4.6640625" style="63" customWidth="1"/>
    <col min="2" max="2" width="1.109375" style="61" customWidth="1"/>
    <col min="3" max="3" width="94.88671875" style="63" customWidth="1"/>
    <col min="4" max="4" width="13.109375" style="63" customWidth="1"/>
    <col min="5" max="5" width="13.5546875" style="63" customWidth="1"/>
    <col min="6" max="6" width="1" style="63" customWidth="1"/>
    <col min="7" max="7" width="11.88671875" style="63" customWidth="1"/>
    <col min="8" max="8" width="1.6640625" style="63" customWidth="1"/>
    <col min="9" max="9" width="9.6640625" style="63" hidden="1" customWidth="1"/>
    <col min="10" max="10" width="14.88671875" style="63" customWidth="1"/>
    <col min="11" max="11" width="10.44140625" style="63" bestFit="1" customWidth="1"/>
    <col min="12" max="16384" width="9.109375" style="63"/>
  </cols>
  <sheetData>
    <row r="2" spans="1:11" ht="18" customHeight="1">
      <c r="A2" s="61"/>
      <c r="C2" s="499" t="s">
        <v>0</v>
      </c>
      <c r="D2" s="499"/>
      <c r="E2" s="499"/>
      <c r="F2" s="62"/>
      <c r="G2" s="62"/>
    </row>
    <row r="3" spans="1:11" ht="12.75" customHeight="1">
      <c r="A3" s="61"/>
      <c r="B3" s="5"/>
      <c r="C3" s="64"/>
      <c r="D3" s="64"/>
      <c r="E3" s="64"/>
      <c r="F3" s="65"/>
      <c r="G3" s="65"/>
    </row>
    <row r="4" spans="1:11" ht="23.25" customHeight="1">
      <c r="A4" s="61"/>
      <c r="C4" s="524" t="s">
        <v>190</v>
      </c>
      <c r="D4" s="524"/>
      <c r="E4" s="524"/>
      <c r="F4" s="66"/>
      <c r="G4" s="66"/>
    </row>
    <row r="5" spans="1:11" ht="30" customHeight="1">
      <c r="A5" s="61"/>
      <c r="C5" s="524"/>
      <c r="D5" s="524"/>
      <c r="E5" s="524"/>
      <c r="F5" s="66"/>
      <c r="G5" s="66"/>
    </row>
    <row r="6" spans="1:11" ht="15" customHeight="1">
      <c r="A6" s="61"/>
      <c r="C6" s="525" t="s">
        <v>2</v>
      </c>
      <c r="D6" s="525"/>
      <c r="E6" s="525"/>
      <c r="F6" s="67"/>
      <c r="G6" s="67"/>
    </row>
    <row r="7" spans="1:11" ht="13.8" thickBot="1">
      <c r="A7" s="61"/>
      <c r="B7" s="5"/>
      <c r="C7" s="1"/>
      <c r="D7" s="1"/>
      <c r="E7" s="1"/>
      <c r="F7" s="1"/>
      <c r="G7" s="1"/>
    </row>
    <row r="8" spans="1:11" ht="12.75" customHeight="1">
      <c r="A8" s="61"/>
      <c r="B8" s="5"/>
      <c r="C8" s="529"/>
      <c r="D8" s="531">
        <v>2018</v>
      </c>
      <c r="E8" s="526" t="s">
        <v>41</v>
      </c>
      <c r="F8" s="43"/>
      <c r="G8" s="43"/>
    </row>
    <row r="9" spans="1:11" ht="24.75" customHeight="1">
      <c r="A9" s="61"/>
      <c r="B9" s="5"/>
      <c r="C9" s="530"/>
      <c r="D9" s="532"/>
      <c r="E9" s="527"/>
      <c r="F9" s="43"/>
      <c r="G9" s="43"/>
    </row>
    <row r="10" spans="1:11">
      <c r="A10" s="61"/>
      <c r="B10" s="5"/>
      <c r="C10" s="4"/>
      <c r="D10" s="450"/>
      <c r="E10" s="44"/>
      <c r="F10" s="5"/>
      <c r="G10" s="5"/>
    </row>
    <row r="11" spans="1:11">
      <c r="A11" s="61"/>
      <c r="B11" s="5"/>
      <c r="C11" s="141" t="s">
        <v>191</v>
      </c>
      <c r="D11" s="451">
        <f>D13+D15+D19+D27+D33</f>
        <v>-233736</v>
      </c>
      <c r="E11" s="430">
        <f>E13+E15+E19+E27+E33</f>
        <v>1357968</v>
      </c>
      <c r="F11" s="68"/>
      <c r="G11" s="68"/>
      <c r="I11" s="69"/>
      <c r="J11" s="70"/>
      <c r="K11" s="70"/>
    </row>
    <row r="12" spans="1:11">
      <c r="A12" s="61"/>
      <c r="B12" s="5"/>
      <c r="C12" s="156"/>
      <c r="D12" s="452"/>
      <c r="E12" s="431"/>
      <c r="F12" s="71"/>
      <c r="G12" s="71"/>
      <c r="J12" s="69"/>
    </row>
    <row r="13" spans="1:11">
      <c r="A13" s="61"/>
      <c r="B13" s="5"/>
      <c r="C13" s="159" t="s">
        <v>192</v>
      </c>
      <c r="D13" s="453">
        <f>PL!D92</f>
        <v>430415</v>
      </c>
      <c r="E13" s="432">
        <f>PL!E92</f>
        <v>367072</v>
      </c>
      <c r="F13" s="71"/>
      <c r="G13" s="71"/>
      <c r="J13" s="69"/>
    </row>
    <row r="14" spans="1:11">
      <c r="A14" s="61"/>
      <c r="B14" s="5"/>
      <c r="C14" s="156"/>
      <c r="D14" s="452"/>
      <c r="E14" s="432"/>
      <c r="F14" s="71"/>
      <c r="G14" s="71"/>
      <c r="J14" s="69"/>
    </row>
    <row r="15" spans="1:11">
      <c r="A15" s="61"/>
      <c r="B15" s="5"/>
      <c r="C15" s="159" t="s">
        <v>193</v>
      </c>
      <c r="D15" s="453">
        <f>+SUM(D16:D17)</f>
        <v>-307156</v>
      </c>
      <c r="E15" s="432">
        <f>+SUM(E16:E17)</f>
        <v>454410</v>
      </c>
      <c r="F15" s="71"/>
      <c r="G15" s="71"/>
      <c r="J15" s="69"/>
    </row>
    <row r="16" spans="1:11">
      <c r="A16" s="61"/>
      <c r="B16" s="5"/>
      <c r="C16" s="156" t="s">
        <v>194</v>
      </c>
      <c r="D16" s="454">
        <v>52549</v>
      </c>
      <c r="E16" s="395">
        <v>48807</v>
      </c>
      <c r="F16" s="71"/>
      <c r="G16" s="71"/>
      <c r="J16" s="69"/>
    </row>
    <row r="17" spans="1:10">
      <c r="A17" s="61"/>
      <c r="B17" s="5"/>
      <c r="C17" s="156" t="s">
        <v>195</v>
      </c>
      <c r="D17" s="454">
        <v>-359705</v>
      </c>
      <c r="E17" s="395">
        <f>407976-2373</f>
        <v>405603</v>
      </c>
      <c r="F17" s="71"/>
      <c r="G17" s="71"/>
      <c r="J17" s="69"/>
    </row>
    <row r="18" spans="1:10">
      <c r="A18" s="61"/>
      <c r="B18" s="5"/>
      <c r="C18" s="159"/>
      <c r="D18" s="453"/>
      <c r="E18" s="432"/>
      <c r="F18" s="71"/>
      <c r="G18" s="71"/>
      <c r="J18" s="69"/>
    </row>
    <row r="19" spans="1:10">
      <c r="A19" s="61"/>
      <c r="B19" s="5"/>
      <c r="C19" s="159" t="s">
        <v>196</v>
      </c>
      <c r="D19" s="453">
        <f>SUM(D20:D25)</f>
        <v>-135752</v>
      </c>
      <c r="E19" s="432">
        <f>SUM(E20:E25)</f>
        <v>-4860750</v>
      </c>
      <c r="F19" s="71"/>
      <c r="G19" s="71"/>
      <c r="J19" s="69"/>
    </row>
    <row r="20" spans="1:10">
      <c r="A20" s="61"/>
      <c r="B20" s="5"/>
      <c r="C20" s="156" t="s">
        <v>197</v>
      </c>
      <c r="D20" s="454">
        <v>1884</v>
      </c>
      <c r="E20" s="395">
        <v>40727</v>
      </c>
      <c r="F20" s="71"/>
      <c r="G20" s="71"/>
      <c r="J20" s="69"/>
    </row>
    <row r="21" spans="1:10">
      <c r="A21" s="61"/>
      <c r="B21" s="5"/>
      <c r="C21" s="156" t="s">
        <v>373</v>
      </c>
      <c r="D21" s="454">
        <v>-42643</v>
      </c>
      <c r="E21" s="434" t="s">
        <v>141</v>
      </c>
      <c r="F21" s="71"/>
      <c r="G21" s="71"/>
      <c r="J21" s="69"/>
    </row>
    <row r="22" spans="1:10">
      <c r="A22" s="61"/>
      <c r="B22" s="5"/>
      <c r="C22" s="156" t="s">
        <v>198</v>
      </c>
      <c r="D22" s="454">
        <v>37887</v>
      </c>
      <c r="E22" s="395">
        <v>-41323</v>
      </c>
      <c r="F22" s="71"/>
      <c r="G22" s="71"/>
      <c r="J22" s="69"/>
    </row>
    <row r="23" spans="1:10">
      <c r="A23" s="61"/>
      <c r="B23" s="5"/>
      <c r="C23" s="156" t="s">
        <v>199</v>
      </c>
      <c r="D23" s="454">
        <v>1984374</v>
      </c>
      <c r="E23" s="395">
        <v>-2613461</v>
      </c>
      <c r="F23" s="71"/>
      <c r="G23" s="71"/>
      <c r="J23" s="69"/>
    </row>
    <row r="24" spans="1:10">
      <c r="A24" s="61"/>
      <c r="B24" s="5"/>
      <c r="C24" s="156" t="s">
        <v>200</v>
      </c>
      <c r="D24" s="454">
        <v>-2082316</v>
      </c>
      <c r="E24" s="395">
        <v>-2243407</v>
      </c>
      <c r="F24" s="71"/>
      <c r="G24" s="71"/>
      <c r="J24" s="69"/>
    </row>
    <row r="25" spans="1:10">
      <c r="A25" s="61"/>
      <c r="B25" s="5"/>
      <c r="C25" s="156" t="s">
        <v>201</v>
      </c>
      <c r="D25" s="454">
        <v>-34938</v>
      </c>
      <c r="E25" s="395">
        <v>-3286</v>
      </c>
      <c r="F25" s="71"/>
      <c r="G25" s="71"/>
      <c r="J25" s="69"/>
    </row>
    <row r="26" spans="1:10">
      <c r="A26" s="61"/>
      <c r="B26" s="5"/>
      <c r="C26" s="156"/>
      <c r="D26" s="453"/>
      <c r="E26" s="432"/>
      <c r="F26" s="71"/>
      <c r="G26" s="71"/>
      <c r="J26" s="69"/>
    </row>
    <row r="27" spans="1:10">
      <c r="A27" s="61"/>
      <c r="B27" s="5"/>
      <c r="C27" s="159" t="s">
        <v>202</v>
      </c>
      <c r="D27" s="453">
        <f>+SUM(D28:D31)</f>
        <v>-177192</v>
      </c>
      <c r="E27" s="432">
        <f>+SUM(E28:E31)</f>
        <v>5426262</v>
      </c>
      <c r="F27" s="71"/>
      <c r="G27" s="71"/>
      <c r="J27" s="69"/>
    </row>
    <row r="28" spans="1:10">
      <c r="A28" s="61"/>
      <c r="B28" s="5"/>
      <c r="C28" s="156" t="s">
        <v>203</v>
      </c>
      <c r="D28" s="454">
        <v>-12172</v>
      </c>
      <c r="E28" s="395">
        <v>-31735</v>
      </c>
      <c r="F28" s="71"/>
      <c r="G28" s="71"/>
      <c r="J28" s="69"/>
    </row>
    <row r="29" spans="1:10">
      <c r="A29" s="61"/>
      <c r="B29" s="5"/>
      <c r="C29" s="156" t="s">
        <v>374</v>
      </c>
      <c r="D29" s="454">
        <v>0</v>
      </c>
      <c r="E29" s="395">
        <v>0</v>
      </c>
      <c r="F29" s="71"/>
      <c r="G29" s="71"/>
      <c r="J29" s="69"/>
    </row>
    <row r="30" spans="1:10">
      <c r="A30" s="61"/>
      <c r="B30" s="5"/>
      <c r="C30" s="156" t="s">
        <v>204</v>
      </c>
      <c r="D30" s="454">
        <v>-189593</v>
      </c>
      <c r="E30" s="395">
        <v>5138573</v>
      </c>
      <c r="F30" s="71"/>
      <c r="G30" s="71"/>
      <c r="J30" s="69"/>
    </row>
    <row r="31" spans="1:10">
      <c r="A31" s="61"/>
      <c r="B31" s="5"/>
      <c r="C31" s="156" t="s">
        <v>205</v>
      </c>
      <c r="D31" s="454">
        <v>24573</v>
      </c>
      <c r="E31" s="395">
        <v>319424</v>
      </c>
      <c r="F31" s="71"/>
      <c r="G31" s="71"/>
      <c r="J31" s="69"/>
    </row>
    <row r="32" spans="1:10">
      <c r="A32" s="61"/>
      <c r="B32" s="5"/>
      <c r="C32" s="156"/>
      <c r="D32" s="453"/>
      <c r="E32" s="432"/>
      <c r="F32" s="71"/>
      <c r="G32" s="71"/>
      <c r="J32" s="69"/>
    </row>
    <row r="33" spans="1:19">
      <c r="A33" s="61"/>
      <c r="B33" s="5"/>
      <c r="C33" s="159" t="s">
        <v>206</v>
      </c>
      <c r="D33" s="453">
        <v>-44051</v>
      </c>
      <c r="E33" s="432">
        <v>-29026</v>
      </c>
      <c r="F33" s="71"/>
      <c r="G33" s="71"/>
      <c r="J33" s="69"/>
    </row>
    <row r="34" spans="1:19">
      <c r="A34" s="61"/>
      <c r="B34" s="5"/>
      <c r="C34" s="158"/>
      <c r="D34" s="455"/>
      <c r="E34" s="433"/>
      <c r="F34" s="72"/>
      <c r="G34" s="72"/>
      <c r="P34" s="61"/>
      <c r="Q34" s="61"/>
      <c r="R34" s="61"/>
      <c r="S34" s="61"/>
    </row>
    <row r="35" spans="1:19">
      <c r="A35" s="61"/>
      <c r="B35" s="5"/>
      <c r="C35" s="141" t="s">
        <v>207</v>
      </c>
      <c r="D35" s="451">
        <f>D45+D37</f>
        <v>-31074</v>
      </c>
      <c r="E35" s="430">
        <f>E45+E37</f>
        <v>9204</v>
      </c>
      <c r="F35" s="68"/>
      <c r="G35" s="68"/>
      <c r="P35" s="61"/>
      <c r="Q35" s="61"/>
      <c r="R35" s="61"/>
      <c r="S35" s="61"/>
    </row>
    <row r="36" spans="1:19">
      <c r="A36" s="61"/>
      <c r="B36" s="5"/>
      <c r="C36" s="159"/>
      <c r="D36" s="456"/>
      <c r="E36" s="432"/>
      <c r="F36" s="68"/>
      <c r="G36" s="68"/>
      <c r="P36" s="61"/>
      <c r="Q36" s="61"/>
      <c r="R36" s="61"/>
      <c r="S36" s="61"/>
    </row>
    <row r="37" spans="1:19">
      <c r="A37" s="61"/>
      <c r="B37" s="5"/>
      <c r="C37" s="159" t="s">
        <v>208</v>
      </c>
      <c r="D37" s="453">
        <f>+SUM(D38:D43)</f>
        <v>-162304</v>
      </c>
      <c r="E37" s="432">
        <f>+SUM(E38:E43)</f>
        <v>-122171</v>
      </c>
      <c r="F37" s="71"/>
      <c r="G37" s="71"/>
      <c r="P37" s="61"/>
      <c r="Q37" s="61"/>
      <c r="R37" s="61"/>
      <c r="S37" s="61"/>
    </row>
    <row r="38" spans="1:19">
      <c r="A38" s="61"/>
      <c r="B38" s="5"/>
      <c r="C38" s="156" t="s">
        <v>209</v>
      </c>
      <c r="D38" s="454">
        <v>-55524</v>
      </c>
      <c r="E38" s="395">
        <v>-32380</v>
      </c>
      <c r="F38" s="71"/>
      <c r="G38" s="71"/>
      <c r="P38" s="61"/>
      <c r="Q38" s="61"/>
      <c r="R38" s="61"/>
      <c r="S38" s="61"/>
    </row>
    <row r="39" spans="1:19">
      <c r="A39" s="61"/>
      <c r="B39" s="5"/>
      <c r="C39" s="156" t="s">
        <v>210</v>
      </c>
      <c r="D39" s="457">
        <v>-6798</v>
      </c>
      <c r="E39" s="434">
        <v>-12373</v>
      </c>
      <c r="F39" s="73"/>
      <c r="G39" s="73"/>
      <c r="I39" s="69"/>
      <c r="P39" s="74"/>
      <c r="Q39" s="74"/>
      <c r="R39" s="61"/>
      <c r="S39" s="61"/>
    </row>
    <row r="40" spans="1:19">
      <c r="A40" s="61"/>
      <c r="B40" s="5"/>
      <c r="C40" s="156" t="s">
        <v>375</v>
      </c>
      <c r="D40" s="457">
        <v>-64862</v>
      </c>
      <c r="E40" s="434">
        <v>-9532</v>
      </c>
      <c r="F40" s="73"/>
      <c r="G40" s="73"/>
      <c r="P40" s="61"/>
      <c r="Q40" s="61"/>
      <c r="R40" s="61"/>
      <c r="S40" s="61"/>
    </row>
    <row r="41" spans="1:19">
      <c r="A41" s="61"/>
      <c r="B41" s="5"/>
      <c r="C41" s="156" t="s">
        <v>211</v>
      </c>
      <c r="D41" s="457">
        <v>0</v>
      </c>
      <c r="E41" s="434">
        <v>0</v>
      </c>
      <c r="F41" s="71"/>
      <c r="G41" s="71"/>
      <c r="P41" s="61"/>
      <c r="Q41" s="61"/>
      <c r="R41" s="61"/>
      <c r="S41" s="61"/>
    </row>
    <row r="42" spans="1:19">
      <c r="A42" s="61"/>
      <c r="B42" s="5"/>
      <c r="C42" s="156" t="s">
        <v>212</v>
      </c>
      <c r="D42" s="454">
        <v>-35120</v>
      </c>
      <c r="E42" s="395">
        <v>-66333</v>
      </c>
      <c r="F42" s="71"/>
      <c r="G42" s="71"/>
      <c r="P42" s="61"/>
      <c r="Q42" s="61"/>
      <c r="R42" s="61"/>
      <c r="S42" s="61"/>
    </row>
    <row r="43" spans="1:19">
      <c r="A43" s="61"/>
      <c r="B43" s="5"/>
      <c r="C43" s="75" t="s">
        <v>213</v>
      </c>
      <c r="D43" s="454">
        <v>0</v>
      </c>
      <c r="E43" s="395">
        <v>-1553</v>
      </c>
      <c r="F43" s="71"/>
      <c r="G43" s="71"/>
      <c r="P43" s="61"/>
      <c r="Q43" s="61"/>
      <c r="R43" s="61"/>
      <c r="S43" s="61"/>
    </row>
    <row r="44" spans="1:19">
      <c r="A44" s="61"/>
      <c r="B44" s="5"/>
      <c r="C44" s="156"/>
      <c r="D44" s="454"/>
      <c r="E44" s="395"/>
      <c r="F44" s="71"/>
      <c r="G44" s="71"/>
      <c r="P44" s="61"/>
      <c r="Q44" s="61"/>
      <c r="R44" s="61"/>
      <c r="S44" s="61"/>
    </row>
    <row r="45" spans="1:19">
      <c r="A45" s="61"/>
      <c r="B45" s="5"/>
      <c r="C45" s="159" t="s">
        <v>214</v>
      </c>
      <c r="D45" s="453">
        <f>+SUM(D46:D50)</f>
        <v>131230</v>
      </c>
      <c r="E45" s="432">
        <f>+SUM(E46:E50)</f>
        <v>131375</v>
      </c>
      <c r="F45" s="71"/>
      <c r="G45" s="71"/>
      <c r="P45" s="61"/>
      <c r="Q45" s="61"/>
      <c r="R45" s="61"/>
      <c r="S45" s="61"/>
    </row>
    <row r="46" spans="1:19">
      <c r="A46" s="61"/>
      <c r="B46" s="5"/>
      <c r="C46" s="156" t="s">
        <v>215</v>
      </c>
      <c r="D46" s="457">
        <v>2435</v>
      </c>
      <c r="E46" s="434">
        <v>8000</v>
      </c>
      <c r="F46" s="73"/>
      <c r="G46" s="73"/>
      <c r="P46" s="61"/>
      <c r="Q46" s="61"/>
      <c r="R46" s="61"/>
      <c r="S46" s="61"/>
    </row>
    <row r="47" spans="1:19">
      <c r="A47" s="61"/>
      <c r="B47" s="5"/>
      <c r="C47" s="156" t="s">
        <v>216</v>
      </c>
      <c r="D47" s="457">
        <v>0</v>
      </c>
      <c r="E47" s="434">
        <v>0</v>
      </c>
      <c r="F47" s="73"/>
      <c r="G47" s="73"/>
      <c r="P47" s="61"/>
      <c r="Q47" s="61"/>
      <c r="R47" s="61"/>
      <c r="S47" s="61"/>
    </row>
    <row r="48" spans="1:19">
      <c r="A48" s="61"/>
      <c r="B48" s="5"/>
      <c r="C48" s="156" t="s">
        <v>387</v>
      </c>
      <c r="D48" s="454">
        <v>25</v>
      </c>
      <c r="E48" s="395">
        <v>28900</v>
      </c>
      <c r="F48" s="71"/>
      <c r="G48" s="71"/>
      <c r="J48" s="69"/>
      <c r="P48" s="61"/>
      <c r="Q48" s="61"/>
      <c r="R48" s="61"/>
      <c r="S48" s="61"/>
    </row>
    <row r="49" spans="1:19">
      <c r="A49" s="61"/>
      <c r="B49" s="5"/>
      <c r="C49" s="156" t="s">
        <v>217</v>
      </c>
      <c r="D49" s="457">
        <v>121651</v>
      </c>
      <c r="E49" s="434">
        <v>94475</v>
      </c>
      <c r="F49" s="71"/>
      <c r="G49" s="71"/>
      <c r="J49" s="69"/>
      <c r="P49" s="61"/>
      <c r="Q49" s="61"/>
      <c r="R49" s="61"/>
      <c r="S49" s="61"/>
    </row>
    <row r="50" spans="1:19">
      <c r="A50" s="61"/>
      <c r="B50" s="5"/>
      <c r="C50" s="75" t="s">
        <v>218</v>
      </c>
      <c r="D50" s="454">
        <v>7119</v>
      </c>
      <c r="E50" s="395">
        <v>0</v>
      </c>
      <c r="F50" s="71"/>
      <c r="G50" s="71"/>
      <c r="J50" s="69"/>
      <c r="P50" s="61"/>
      <c r="Q50" s="61"/>
      <c r="R50" s="61"/>
      <c r="S50" s="61"/>
    </row>
    <row r="51" spans="1:19">
      <c r="A51" s="61"/>
      <c r="B51" s="5"/>
      <c r="C51" s="156"/>
      <c r="D51" s="452"/>
      <c r="E51" s="395"/>
      <c r="F51" s="71"/>
      <c r="G51" s="71"/>
      <c r="P51" s="61"/>
      <c r="Q51" s="61"/>
      <c r="R51" s="61"/>
      <c r="S51" s="61"/>
    </row>
    <row r="52" spans="1:19">
      <c r="A52" s="61"/>
      <c r="B52" s="5"/>
      <c r="C52" s="141" t="s">
        <v>219</v>
      </c>
      <c r="D52" s="451">
        <f>D61+D54</f>
        <v>48882</v>
      </c>
      <c r="E52" s="430">
        <f>E61+E54</f>
        <v>-427605</v>
      </c>
      <c r="F52" s="68"/>
      <c r="G52" s="68"/>
      <c r="P52" s="61"/>
      <c r="Q52" s="61"/>
      <c r="R52" s="61"/>
      <c r="S52" s="61"/>
    </row>
    <row r="53" spans="1:19">
      <c r="A53" s="61"/>
      <c r="B53" s="5"/>
      <c r="C53" s="159"/>
      <c r="D53" s="458"/>
      <c r="E53" s="432"/>
      <c r="F53" s="68"/>
      <c r="G53" s="68"/>
      <c r="P53" s="61"/>
      <c r="Q53" s="61"/>
      <c r="R53" s="61"/>
      <c r="S53" s="61"/>
    </row>
    <row r="54" spans="1:19">
      <c r="A54" s="61"/>
      <c r="B54" s="5"/>
      <c r="C54" s="159" t="s">
        <v>208</v>
      </c>
      <c r="D54" s="453">
        <f>+SUM(D55:D59)</f>
        <v>-201118</v>
      </c>
      <c r="E54" s="432">
        <f>+SUM(E55:E59)</f>
        <v>-427900</v>
      </c>
      <c r="F54" s="71"/>
      <c r="G54" s="71"/>
    </row>
    <row r="55" spans="1:19">
      <c r="A55" s="61"/>
      <c r="B55" s="5"/>
      <c r="C55" s="156" t="s">
        <v>220</v>
      </c>
      <c r="D55" s="457">
        <v>-195555</v>
      </c>
      <c r="E55" s="434">
        <v>-425986</v>
      </c>
      <c r="F55" s="71"/>
      <c r="G55" s="71"/>
      <c r="I55" s="69"/>
    </row>
    <row r="56" spans="1:19">
      <c r="A56" s="61"/>
      <c r="B56" s="5"/>
      <c r="C56" s="156" t="s">
        <v>221</v>
      </c>
      <c r="D56" s="457">
        <v>-2776</v>
      </c>
      <c r="E56" s="434">
        <v>0</v>
      </c>
      <c r="F56" s="71"/>
      <c r="G56" s="71"/>
      <c r="I56" s="69"/>
    </row>
    <row r="57" spans="1:19">
      <c r="A57" s="61"/>
      <c r="B57" s="5"/>
      <c r="C57" s="156" t="s">
        <v>222</v>
      </c>
      <c r="D57" s="457">
        <v>0</v>
      </c>
      <c r="E57" s="434">
        <v>0</v>
      </c>
      <c r="F57" s="71"/>
      <c r="G57" s="71"/>
      <c r="I57" s="69"/>
    </row>
    <row r="58" spans="1:19">
      <c r="A58" s="61"/>
      <c r="B58" s="5"/>
      <c r="C58" s="156" t="s">
        <v>223</v>
      </c>
      <c r="D58" s="457">
        <v>-2787</v>
      </c>
      <c r="E58" s="434">
        <v>-1914</v>
      </c>
      <c r="F58" s="71"/>
      <c r="G58" s="71"/>
      <c r="I58" s="69"/>
    </row>
    <row r="59" spans="1:19">
      <c r="A59" s="61"/>
      <c r="B59" s="5"/>
      <c r="C59" s="156" t="s">
        <v>213</v>
      </c>
      <c r="D59" s="457"/>
      <c r="E59" s="434">
        <v>0</v>
      </c>
      <c r="F59" s="71"/>
      <c r="G59" s="71"/>
    </row>
    <row r="60" spans="1:19">
      <c r="A60" s="61"/>
      <c r="B60" s="5"/>
      <c r="C60" s="156"/>
      <c r="D60" s="454"/>
      <c r="E60" s="395"/>
      <c r="F60" s="71"/>
      <c r="G60" s="71"/>
    </row>
    <row r="61" spans="1:19">
      <c r="A61" s="61"/>
      <c r="B61" s="5"/>
      <c r="C61" s="159" t="s">
        <v>214</v>
      </c>
      <c r="D61" s="459">
        <f>+SUM(D62:D65)</f>
        <v>250000</v>
      </c>
      <c r="E61" s="435">
        <f>+SUM(E62:E65)</f>
        <v>295</v>
      </c>
      <c r="F61" s="71"/>
      <c r="G61" s="71"/>
    </row>
    <row r="62" spans="1:19">
      <c r="A62" s="61"/>
      <c r="B62" s="5"/>
      <c r="C62" s="156" t="s">
        <v>224</v>
      </c>
      <c r="D62" s="457" t="s">
        <v>141</v>
      </c>
      <c r="E62" s="435">
        <v>0</v>
      </c>
      <c r="F62" s="71"/>
      <c r="G62" s="71"/>
    </row>
    <row r="63" spans="1:19">
      <c r="A63" s="61"/>
      <c r="B63" s="5"/>
      <c r="C63" s="156" t="s">
        <v>225</v>
      </c>
      <c r="D63" s="457">
        <v>250000</v>
      </c>
      <c r="E63" s="435">
        <v>0</v>
      </c>
      <c r="F63" s="71"/>
      <c r="G63" s="71"/>
    </row>
    <row r="64" spans="1:19">
      <c r="A64" s="61"/>
      <c r="B64" s="5"/>
      <c r="C64" s="156" t="s">
        <v>226</v>
      </c>
      <c r="D64" s="459">
        <v>0</v>
      </c>
      <c r="E64" s="435">
        <v>0</v>
      </c>
      <c r="F64" s="71"/>
      <c r="G64" s="71"/>
    </row>
    <row r="65" spans="1:17">
      <c r="A65" s="61"/>
      <c r="B65" s="5"/>
      <c r="C65" s="156" t="s">
        <v>227</v>
      </c>
      <c r="D65" s="457">
        <v>0</v>
      </c>
      <c r="E65" s="434">
        <v>295</v>
      </c>
      <c r="F65" s="73"/>
      <c r="G65" s="73"/>
    </row>
    <row r="66" spans="1:17">
      <c r="A66" s="61"/>
      <c r="B66" s="5"/>
      <c r="C66" s="156"/>
      <c r="D66" s="460"/>
      <c r="E66" s="434"/>
      <c r="F66" s="73"/>
      <c r="G66" s="73"/>
    </row>
    <row r="67" spans="1:17">
      <c r="A67" s="61"/>
      <c r="B67" s="5"/>
      <c r="C67" s="141" t="s">
        <v>228</v>
      </c>
      <c r="D67" s="462">
        <v>0</v>
      </c>
      <c r="E67" s="436">
        <v>0</v>
      </c>
      <c r="F67" s="73"/>
      <c r="G67" s="73"/>
    </row>
    <row r="68" spans="1:17">
      <c r="A68" s="61"/>
      <c r="B68" s="5"/>
      <c r="C68" s="156"/>
      <c r="D68" s="461"/>
      <c r="E68" s="437"/>
      <c r="F68" s="76"/>
      <c r="G68" s="76"/>
    </row>
    <row r="69" spans="1:17">
      <c r="A69" s="61"/>
      <c r="B69" s="5"/>
      <c r="C69" s="141" t="s">
        <v>229</v>
      </c>
      <c r="D69" s="462">
        <f>D11+D35+D52+D67</f>
        <v>-215928</v>
      </c>
      <c r="E69" s="436">
        <f>E11+E35+E52+E67</f>
        <v>939567</v>
      </c>
      <c r="F69" s="76"/>
      <c r="G69" s="76"/>
      <c r="I69" s="69"/>
      <c r="J69" s="69"/>
      <c r="K69" s="69"/>
    </row>
    <row r="70" spans="1:17">
      <c r="A70" s="61"/>
      <c r="B70" s="5"/>
      <c r="C70" s="156"/>
      <c r="D70" s="463"/>
      <c r="E70" s="438"/>
      <c r="F70" s="76"/>
      <c r="G70" s="76"/>
      <c r="J70" s="69"/>
      <c r="K70" s="69"/>
    </row>
    <row r="71" spans="1:17">
      <c r="A71" s="61"/>
      <c r="B71" s="5"/>
      <c r="C71" s="141" t="s">
        <v>230</v>
      </c>
      <c r="D71" s="464">
        <f>E73</f>
        <v>1319380</v>
      </c>
      <c r="E71" s="439">
        <v>379813</v>
      </c>
      <c r="F71" s="77"/>
      <c r="G71" s="77"/>
      <c r="I71" s="69"/>
      <c r="J71" s="69"/>
    </row>
    <row r="72" spans="1:17">
      <c r="A72" s="61"/>
      <c r="B72" s="5"/>
      <c r="C72" s="159"/>
      <c r="D72" s="465"/>
      <c r="E72" s="440"/>
      <c r="F72" s="77"/>
      <c r="G72" s="77"/>
      <c r="J72" s="69"/>
    </row>
    <row r="73" spans="1:17">
      <c r="A73" s="61"/>
      <c r="B73" s="5"/>
      <c r="C73" s="141" t="s">
        <v>231</v>
      </c>
      <c r="D73" s="462">
        <f>D82</f>
        <v>1103452</v>
      </c>
      <c r="E73" s="436">
        <f>E82</f>
        <v>1319380</v>
      </c>
      <c r="F73" s="76"/>
      <c r="G73" s="126"/>
      <c r="I73" s="126"/>
      <c r="J73" s="126"/>
      <c r="K73" s="69"/>
    </row>
    <row r="74" spans="1:17" ht="13.8" thickBot="1">
      <c r="A74" s="61"/>
      <c r="B74" s="5"/>
      <c r="C74" s="157"/>
      <c r="D74" s="466"/>
      <c r="E74" s="441"/>
      <c r="F74" s="71"/>
      <c r="G74" s="71"/>
      <c r="J74" s="69"/>
    </row>
    <row r="75" spans="1:17">
      <c r="A75" s="61"/>
      <c r="B75" s="5"/>
      <c r="C75" s="7"/>
      <c r="D75" s="467"/>
      <c r="E75" s="444"/>
      <c r="F75" s="71"/>
      <c r="G75" s="71"/>
      <c r="J75" s="470"/>
    </row>
    <row r="76" spans="1:17" ht="13.8" thickBot="1">
      <c r="A76" s="61"/>
      <c r="B76" s="5"/>
      <c r="C76" s="140" t="s">
        <v>232</v>
      </c>
      <c r="D76" s="445">
        <v>2018</v>
      </c>
      <c r="E76" s="445">
        <v>2017</v>
      </c>
      <c r="F76" s="71"/>
      <c r="G76" s="71"/>
      <c r="L76" s="61"/>
      <c r="M76" s="61"/>
      <c r="N76" s="61"/>
      <c r="O76" s="61"/>
      <c r="P76" s="61"/>
      <c r="Q76" s="61"/>
    </row>
    <row r="77" spans="1:17">
      <c r="A77" s="61"/>
      <c r="B77" s="5"/>
      <c r="C77" s="155"/>
      <c r="D77" s="468"/>
      <c r="E77" s="442"/>
      <c r="F77" s="71"/>
      <c r="G77" s="71"/>
      <c r="N77" s="61"/>
      <c r="O77" s="61"/>
      <c r="P77" s="61"/>
      <c r="Q77" s="61"/>
    </row>
    <row r="78" spans="1:17">
      <c r="A78" s="61"/>
      <c r="B78" s="5"/>
      <c r="C78" s="156" t="s">
        <v>233</v>
      </c>
      <c r="D78" s="454">
        <v>149489</v>
      </c>
      <c r="E78" s="395">
        <v>161143</v>
      </c>
      <c r="F78" s="71"/>
      <c r="G78" s="71"/>
      <c r="I78" s="61"/>
      <c r="L78" s="61"/>
      <c r="M78" s="61"/>
      <c r="N78" s="61"/>
      <c r="O78" s="61"/>
      <c r="P78" s="61"/>
      <c r="Q78" s="61"/>
    </row>
    <row r="79" spans="1:17">
      <c r="A79" s="61"/>
      <c r="B79" s="5"/>
      <c r="C79" s="156" t="s">
        <v>234</v>
      </c>
      <c r="D79" s="454">
        <v>953963</v>
      </c>
      <c r="E79" s="395">
        <v>1158237</v>
      </c>
      <c r="F79" s="71"/>
      <c r="G79" s="71"/>
      <c r="I79" s="61"/>
      <c r="N79" s="61"/>
      <c r="O79" s="61"/>
      <c r="P79" s="61"/>
      <c r="Q79" s="61"/>
    </row>
    <row r="80" spans="1:17">
      <c r="A80" s="61"/>
      <c r="B80" s="5"/>
      <c r="C80" s="156" t="s">
        <v>235</v>
      </c>
      <c r="D80" s="454"/>
      <c r="E80" s="395"/>
      <c r="F80" s="71"/>
      <c r="G80" s="71"/>
      <c r="I80" s="61"/>
      <c r="L80" s="61"/>
      <c r="M80" s="61"/>
      <c r="N80" s="61"/>
      <c r="O80" s="61"/>
      <c r="P80" s="61"/>
      <c r="Q80" s="61"/>
    </row>
    <row r="81" spans="1:17">
      <c r="A81" s="61"/>
      <c r="B81" s="5"/>
      <c r="C81" s="156" t="s">
        <v>236</v>
      </c>
      <c r="D81" s="454"/>
      <c r="E81" s="395"/>
      <c r="F81" s="71"/>
      <c r="G81" s="71"/>
      <c r="I81" s="61"/>
      <c r="J81" s="78"/>
      <c r="K81" s="61"/>
      <c r="L81" s="61"/>
      <c r="M81" s="61"/>
      <c r="N81" s="61"/>
      <c r="O81" s="61"/>
      <c r="P81" s="61"/>
      <c r="Q81" s="61"/>
    </row>
    <row r="82" spans="1:17">
      <c r="A82" s="61"/>
      <c r="B82" s="5"/>
      <c r="C82" s="141" t="s">
        <v>237</v>
      </c>
      <c r="D82" s="462">
        <f>+SUM(D78:D81)</f>
        <v>1103452</v>
      </c>
      <c r="E82" s="436">
        <f>+SUM(E78:E81)</f>
        <v>1319380</v>
      </c>
      <c r="F82" s="76"/>
      <c r="G82" s="76"/>
      <c r="I82" s="80"/>
      <c r="J82" s="80"/>
      <c r="K82" s="61"/>
      <c r="L82" s="61"/>
      <c r="M82" s="79"/>
      <c r="N82" s="61"/>
      <c r="O82" s="61"/>
      <c r="P82" s="61"/>
      <c r="Q82" s="61"/>
    </row>
    <row r="83" spans="1:17" ht="13.8" thickBot="1">
      <c r="A83" s="61"/>
      <c r="B83" s="5"/>
      <c r="C83" s="157"/>
      <c r="D83" s="469"/>
      <c r="E83" s="443"/>
      <c r="F83" s="61"/>
      <c r="G83" s="61"/>
      <c r="I83" s="81"/>
      <c r="L83" s="61"/>
      <c r="M83" s="79"/>
      <c r="N83" s="61"/>
      <c r="O83" s="61"/>
      <c r="P83" s="61"/>
      <c r="Q83" s="61"/>
    </row>
    <row r="84" spans="1:17">
      <c r="A84" s="61"/>
      <c r="B84" s="5"/>
      <c r="C84" s="82"/>
      <c r="D84" s="82"/>
      <c r="E84" s="82"/>
      <c r="I84" s="61"/>
      <c r="L84" s="61"/>
      <c r="M84" s="61"/>
      <c r="N84" s="61"/>
      <c r="O84" s="61"/>
      <c r="P84" s="61"/>
      <c r="Q84" s="61"/>
    </row>
    <row r="85" spans="1:17">
      <c r="C85" s="528"/>
      <c r="D85" s="528"/>
      <c r="E85" s="528"/>
      <c r="F85" s="69"/>
      <c r="G85" s="69"/>
      <c r="L85" s="61"/>
      <c r="M85" s="61"/>
      <c r="N85" s="61"/>
      <c r="O85" s="83"/>
      <c r="P85" s="61"/>
      <c r="Q85" s="61"/>
    </row>
    <row r="86" spans="1:17">
      <c r="B86" s="521" t="s">
        <v>37</v>
      </c>
      <c r="C86" s="521"/>
      <c r="D86" s="521"/>
      <c r="E86" s="521"/>
      <c r="F86" s="521"/>
      <c r="G86" s="69"/>
      <c r="L86" s="61"/>
      <c r="M86" s="61"/>
      <c r="N86" s="61"/>
      <c r="O86" s="83"/>
      <c r="P86" s="61"/>
      <c r="Q86" s="61"/>
    </row>
    <row r="87" spans="1:17" s="61" customFormat="1">
      <c r="B87" s="5"/>
      <c r="C87" s="521" t="s">
        <v>38</v>
      </c>
      <c r="D87" s="521"/>
      <c r="E87" s="522"/>
      <c r="F87" s="350"/>
      <c r="G87" s="350"/>
      <c r="H87" s="350"/>
      <c r="I87" s="350"/>
      <c r="J87" s="350"/>
      <c r="K87" s="350"/>
      <c r="L87" s="350"/>
      <c r="M87" s="350"/>
      <c r="N87" s="350"/>
    </row>
    <row r="88" spans="1:17" s="61" customFormat="1">
      <c r="B88" s="5"/>
      <c r="C88" s="523"/>
      <c r="D88" s="523"/>
      <c r="E88" s="523"/>
      <c r="F88" s="84"/>
      <c r="G88" s="84"/>
      <c r="I88" s="63"/>
      <c r="K88" s="63"/>
      <c r="O88" s="83"/>
    </row>
    <row r="89" spans="1:17" s="61" customFormat="1">
      <c r="B89" s="5"/>
      <c r="C89" s="85"/>
      <c r="D89" s="85"/>
      <c r="E89" s="85"/>
      <c r="F89" s="63"/>
      <c r="G89" s="63"/>
      <c r="I89" s="63"/>
      <c r="K89" s="63"/>
      <c r="O89" s="83"/>
    </row>
    <row r="90" spans="1:17">
      <c r="E90" s="126"/>
    </row>
    <row r="91" spans="1:17">
      <c r="L91" s="61"/>
      <c r="M91" s="61"/>
      <c r="N91" s="61"/>
      <c r="O91" s="86"/>
      <c r="P91" s="61"/>
      <c r="Q91" s="61"/>
    </row>
    <row r="92" spans="1:17">
      <c r="L92" s="61"/>
      <c r="M92" s="61"/>
      <c r="N92" s="61"/>
      <c r="O92" s="61"/>
      <c r="P92" s="61"/>
      <c r="Q92" s="61"/>
    </row>
    <row r="93" spans="1:17">
      <c r="L93" s="61"/>
      <c r="M93" s="61"/>
      <c r="N93" s="61"/>
      <c r="O93" s="32"/>
      <c r="P93" s="61"/>
      <c r="Q93" s="61"/>
    </row>
    <row r="94" spans="1:17">
      <c r="L94" s="61"/>
      <c r="M94" s="61"/>
      <c r="N94" s="61"/>
      <c r="O94" s="61"/>
      <c r="P94" s="61"/>
      <c r="Q94" s="61"/>
    </row>
    <row r="95" spans="1:17">
      <c r="L95" s="61"/>
      <c r="M95" s="83"/>
      <c r="N95" s="61"/>
      <c r="O95" s="61"/>
      <c r="P95" s="61"/>
      <c r="Q95" s="61"/>
    </row>
    <row r="96" spans="1:17">
      <c r="L96" s="61"/>
      <c r="M96" s="83"/>
      <c r="N96" s="61"/>
      <c r="O96" s="61"/>
      <c r="P96" s="61"/>
      <c r="Q96" s="61"/>
    </row>
    <row r="97" spans="12:17">
      <c r="L97" s="61"/>
      <c r="M97" s="87"/>
      <c r="N97" s="61"/>
      <c r="O97" s="61"/>
      <c r="P97" s="61"/>
      <c r="Q97" s="61"/>
    </row>
    <row r="98" spans="12:17">
      <c r="L98" s="61"/>
      <c r="M98" s="87"/>
      <c r="N98" s="61"/>
      <c r="O98" s="61"/>
      <c r="P98" s="61"/>
      <c r="Q98" s="61"/>
    </row>
    <row r="99" spans="12:17">
      <c r="L99" s="61"/>
      <c r="M99" s="83"/>
      <c r="N99" s="61"/>
      <c r="O99" s="61"/>
      <c r="P99" s="61"/>
      <c r="Q99" s="61"/>
    </row>
    <row r="100" spans="12:17">
      <c r="L100" s="61"/>
      <c r="M100" s="83"/>
      <c r="N100" s="61"/>
      <c r="O100" s="61"/>
      <c r="P100" s="61"/>
      <c r="Q100" s="61"/>
    </row>
    <row r="101" spans="12:17">
      <c r="L101" s="61"/>
      <c r="M101" s="83"/>
      <c r="N101" s="61"/>
      <c r="O101" s="61"/>
      <c r="P101" s="61"/>
      <c r="Q101" s="61"/>
    </row>
    <row r="102" spans="12:17">
      <c r="L102" s="61"/>
      <c r="M102" s="86"/>
      <c r="N102" s="61"/>
      <c r="O102" s="61"/>
      <c r="P102" s="61"/>
      <c r="Q102" s="61"/>
    </row>
    <row r="103" spans="12:17">
      <c r="L103" s="61"/>
      <c r="M103" s="32"/>
      <c r="N103" s="61"/>
      <c r="O103" s="61"/>
      <c r="P103" s="61"/>
      <c r="Q103" s="61"/>
    </row>
    <row r="104" spans="12:17">
      <c r="L104" s="61"/>
      <c r="M104" s="61"/>
      <c r="N104" s="61"/>
      <c r="O104" s="61"/>
      <c r="P104" s="61"/>
      <c r="Q104" s="61"/>
    </row>
    <row r="105" spans="12:17">
      <c r="L105" s="61"/>
      <c r="M105" s="61"/>
      <c r="N105" s="61"/>
      <c r="O105" s="61"/>
      <c r="P105" s="61"/>
      <c r="Q105" s="61"/>
    </row>
    <row r="106" spans="12:17">
      <c r="L106" s="61"/>
      <c r="M106" s="61"/>
      <c r="N106" s="61"/>
      <c r="O106" s="61"/>
      <c r="P106" s="61"/>
      <c r="Q106" s="61"/>
    </row>
    <row r="107" spans="12:17">
      <c r="L107" s="61"/>
      <c r="M107" s="61"/>
      <c r="N107" s="61"/>
      <c r="O107" s="61"/>
      <c r="P107" s="61"/>
      <c r="Q107" s="61"/>
    </row>
  </sheetData>
  <mergeCells count="10">
    <mergeCell ref="C87:E87"/>
    <mergeCell ref="C88:E88"/>
    <mergeCell ref="C2:E2"/>
    <mergeCell ref="C4:E5"/>
    <mergeCell ref="C6:E6"/>
    <mergeCell ref="E8:E9"/>
    <mergeCell ref="C85:E85"/>
    <mergeCell ref="B86:F86"/>
    <mergeCell ref="C8:C9"/>
    <mergeCell ref="D8:D9"/>
  </mergeCells>
  <printOptions horizontalCentered="1"/>
  <pageMargins left="0.19685039370078741" right="0.19685039370078741" top="0.86" bottom="0.39370078740157483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N100"/>
  <sheetViews>
    <sheetView workbookViewId="0">
      <selection activeCell="L68" sqref="L68"/>
    </sheetView>
  </sheetViews>
  <sheetFormatPr defaultColWidth="12.5546875" defaultRowHeight="13.2"/>
  <cols>
    <col min="1" max="1" width="1.6640625" style="160" customWidth="1"/>
    <col min="2" max="5" width="3.33203125" style="160" customWidth="1"/>
    <col min="6" max="6" width="43.6640625" style="161" customWidth="1"/>
    <col min="7" max="7" width="9.33203125" style="160" bestFit="1" customWidth="1"/>
    <col min="8" max="8" width="2.5546875" style="160" bestFit="1" customWidth="1"/>
    <col min="9" max="9" width="8.88671875" style="160" bestFit="1" customWidth="1"/>
    <col min="10" max="10" width="6.88671875" style="160" bestFit="1" customWidth="1"/>
    <col min="11" max="13" width="15.109375" style="160" customWidth="1"/>
    <col min="14" max="16384" width="12.5546875" style="162"/>
  </cols>
  <sheetData>
    <row r="1" spans="1:14">
      <c r="F1" s="165"/>
      <c r="G1" s="163"/>
      <c r="H1" s="164"/>
    </row>
    <row r="2" spans="1:14">
      <c r="F2" s="160"/>
      <c r="G2" s="166"/>
      <c r="H2" s="167"/>
      <c r="I2" s="168"/>
      <c r="J2" s="169"/>
      <c r="K2" s="169"/>
      <c r="L2" s="169"/>
      <c r="M2" s="169"/>
    </row>
    <row r="3" spans="1:14" ht="13.8">
      <c r="B3" s="170" t="s">
        <v>239</v>
      </c>
      <c r="G3" s="171"/>
      <c r="H3" s="172"/>
      <c r="I3" s="173"/>
      <c r="J3" s="174"/>
      <c r="K3" s="175"/>
      <c r="L3" s="175"/>
      <c r="M3" s="175"/>
    </row>
    <row r="4" spans="1:14">
      <c r="A4" s="176"/>
      <c r="B4" s="176"/>
      <c r="C4" s="176"/>
      <c r="D4" s="176"/>
      <c r="E4" s="161"/>
      <c r="F4" s="176"/>
      <c r="G4" s="177"/>
      <c r="H4" s="164"/>
      <c r="I4" s="178"/>
      <c r="J4" s="177"/>
      <c r="K4" s="179"/>
      <c r="L4" s="179"/>
      <c r="M4" s="179"/>
    </row>
    <row r="5" spans="1:14">
      <c r="A5" s="180"/>
      <c r="E5" s="181"/>
      <c r="F5" s="173" t="s">
        <v>240</v>
      </c>
      <c r="G5" s="182"/>
      <c r="H5" s="182"/>
      <c r="I5" s="182"/>
      <c r="J5" s="183"/>
      <c r="K5" s="184" t="s">
        <v>241</v>
      </c>
      <c r="L5" s="184" t="s">
        <v>242</v>
      </c>
      <c r="M5" s="184" t="s">
        <v>243</v>
      </c>
    </row>
    <row r="6" spans="1:14">
      <c r="A6" s="185"/>
      <c r="B6" s="186" t="s">
        <v>244</v>
      </c>
      <c r="C6" s="541" t="s">
        <v>245</v>
      </c>
      <c r="D6" s="541"/>
      <c r="E6" s="541"/>
      <c r="F6" s="541"/>
      <c r="G6" s="541"/>
      <c r="H6" s="541"/>
      <c r="I6" s="542"/>
      <c r="J6" s="187">
        <v>1</v>
      </c>
      <c r="K6" s="188">
        <v>429839</v>
      </c>
      <c r="L6" s="188" t="e">
        <f>#REF!</f>
        <v>#REF!</v>
      </c>
      <c r="M6" s="188" t="e">
        <f>K6-L6</f>
        <v>#REF!</v>
      </c>
    </row>
    <row r="7" spans="1:14">
      <c r="A7" s="185"/>
      <c r="B7" s="186" t="s">
        <v>246</v>
      </c>
      <c r="C7" s="541" t="s">
        <v>247</v>
      </c>
      <c r="D7" s="541"/>
      <c r="E7" s="541"/>
      <c r="F7" s="541"/>
      <c r="G7" s="541"/>
      <c r="H7" s="541"/>
      <c r="I7" s="542"/>
      <c r="J7" s="189">
        <v>14</v>
      </c>
      <c r="K7" s="188">
        <v>246805</v>
      </c>
      <c r="L7" s="188" t="e">
        <f>#REF!</f>
        <v>#REF!</v>
      </c>
      <c r="M7" s="188" t="e">
        <f t="shared" ref="M7:M44" si="0">K7-L7</f>
        <v>#REF!</v>
      </c>
    </row>
    <row r="8" spans="1:14">
      <c r="A8" s="211"/>
      <c r="B8" s="212"/>
      <c r="C8" s="545" t="s">
        <v>248</v>
      </c>
      <c r="D8" s="545"/>
      <c r="E8" s="545"/>
      <c r="F8" s="545"/>
      <c r="G8" s="545"/>
      <c r="H8" s="545"/>
      <c r="I8" s="546"/>
      <c r="J8" s="213">
        <v>366</v>
      </c>
      <c r="K8" s="214">
        <v>17188.726654579026</v>
      </c>
      <c r="L8" s="214" t="e">
        <f>#REF!</f>
        <v>#REF!</v>
      </c>
      <c r="M8" s="188" t="e">
        <f t="shared" si="0"/>
        <v>#REF!</v>
      </c>
    </row>
    <row r="9" spans="1:14">
      <c r="A9" s="211"/>
      <c r="B9" s="215" t="s">
        <v>249</v>
      </c>
      <c r="C9" s="543" t="s">
        <v>250</v>
      </c>
      <c r="D9" s="543"/>
      <c r="E9" s="543"/>
      <c r="F9" s="543"/>
      <c r="G9" s="543"/>
      <c r="H9" s="543"/>
      <c r="I9" s="544"/>
      <c r="J9" s="213">
        <v>16</v>
      </c>
      <c r="K9" s="214">
        <v>9344652</v>
      </c>
      <c r="L9" s="214" t="e">
        <f>#REF!</f>
        <v>#REF!</v>
      </c>
      <c r="M9" s="188" t="e">
        <f t="shared" si="0"/>
        <v>#REF!</v>
      </c>
    </row>
    <row r="10" spans="1:14">
      <c r="A10" s="211"/>
      <c r="B10" s="212"/>
      <c r="C10" s="545" t="s">
        <v>251</v>
      </c>
      <c r="D10" s="545"/>
      <c r="E10" s="545"/>
      <c r="F10" s="545"/>
      <c r="G10" s="545"/>
      <c r="H10" s="545"/>
      <c r="I10" s="546"/>
      <c r="J10" s="213">
        <v>368</v>
      </c>
      <c r="K10" s="214">
        <v>1414850.8244485625</v>
      </c>
      <c r="L10" s="214" t="e">
        <f>#REF!</f>
        <v>#REF!</v>
      </c>
      <c r="M10" s="188" t="e">
        <f t="shared" si="0"/>
        <v>#REF!</v>
      </c>
    </row>
    <row r="11" spans="1:14">
      <c r="A11" s="185"/>
      <c r="B11" s="186" t="s">
        <v>252</v>
      </c>
      <c r="C11" s="541" t="s">
        <v>253</v>
      </c>
      <c r="D11" s="541"/>
      <c r="E11" s="541"/>
      <c r="F11" s="541"/>
      <c r="G11" s="541"/>
      <c r="H11" s="541"/>
      <c r="I11" s="542"/>
      <c r="J11" s="189">
        <v>17</v>
      </c>
      <c r="K11" s="188">
        <v>31255913</v>
      </c>
      <c r="L11" s="188" t="e">
        <f>#REF!</f>
        <v>#REF!</v>
      </c>
      <c r="M11" s="188" t="e">
        <f t="shared" si="0"/>
        <v>#REF!</v>
      </c>
      <c r="N11" s="162" t="s">
        <v>254</v>
      </c>
    </row>
    <row r="12" spans="1:14">
      <c r="A12" s="185"/>
      <c r="B12" s="186" t="s">
        <v>255</v>
      </c>
      <c r="C12" s="541" t="s">
        <v>256</v>
      </c>
      <c r="D12" s="541"/>
      <c r="E12" s="541"/>
      <c r="F12" s="541"/>
      <c r="G12" s="541"/>
      <c r="H12" s="541"/>
      <c r="I12" s="542"/>
      <c r="J12" s="189">
        <v>390</v>
      </c>
      <c r="K12" s="188">
        <v>19810</v>
      </c>
      <c r="L12" s="188" t="e">
        <f>#REF!</f>
        <v>#REF!</v>
      </c>
      <c r="M12" s="188" t="e">
        <f t="shared" si="0"/>
        <v>#REF!</v>
      </c>
    </row>
    <row r="13" spans="1:14">
      <c r="A13" s="185"/>
      <c r="B13" s="186" t="s">
        <v>257</v>
      </c>
      <c r="C13" s="541" t="s">
        <v>258</v>
      </c>
      <c r="D13" s="541"/>
      <c r="E13" s="541"/>
      <c r="F13" s="541"/>
      <c r="G13" s="541"/>
      <c r="H13" s="541"/>
      <c r="I13" s="542"/>
      <c r="J13" s="189">
        <v>19</v>
      </c>
      <c r="K13" s="188">
        <v>595850</v>
      </c>
      <c r="L13" s="188" t="e">
        <f>#REF!</f>
        <v>#REF!</v>
      </c>
      <c r="M13" s="188" t="e">
        <f t="shared" si="0"/>
        <v>#REF!</v>
      </c>
    </row>
    <row r="14" spans="1:14">
      <c r="A14" s="185"/>
      <c r="B14" s="186" t="s">
        <v>259</v>
      </c>
      <c r="C14" s="541" t="s">
        <v>260</v>
      </c>
      <c r="D14" s="541"/>
      <c r="E14" s="541"/>
      <c r="F14" s="541"/>
      <c r="G14" s="541"/>
      <c r="H14" s="541"/>
      <c r="I14" s="542"/>
      <c r="J14" s="189">
        <v>420</v>
      </c>
      <c r="K14" s="188">
        <v>230575</v>
      </c>
      <c r="L14" s="188" t="e">
        <f>#REF!</f>
        <v>#REF!</v>
      </c>
      <c r="M14" s="188" t="e">
        <f t="shared" si="0"/>
        <v>#REF!</v>
      </c>
    </row>
    <row r="15" spans="1:14">
      <c r="A15" s="185"/>
      <c r="B15" s="190"/>
      <c r="C15" s="190" t="s">
        <v>261</v>
      </c>
      <c r="D15" s="539" t="s">
        <v>262</v>
      </c>
      <c r="E15" s="539"/>
      <c r="F15" s="539"/>
      <c r="G15" s="539"/>
      <c r="H15" s="539"/>
      <c r="I15" s="540"/>
      <c r="J15" s="189">
        <v>421</v>
      </c>
      <c r="K15" s="188">
        <v>230576</v>
      </c>
      <c r="L15" s="188" t="e">
        <f>#REF!</f>
        <v>#REF!</v>
      </c>
      <c r="M15" s="188" t="e">
        <f t="shared" si="0"/>
        <v>#REF!</v>
      </c>
    </row>
    <row r="16" spans="1:14">
      <c r="A16" s="185"/>
      <c r="B16" s="186" t="s">
        <v>263</v>
      </c>
      <c r="C16" s="541" t="s">
        <v>264</v>
      </c>
      <c r="D16" s="541"/>
      <c r="E16" s="541"/>
      <c r="F16" s="541"/>
      <c r="G16" s="541"/>
      <c r="H16" s="541"/>
      <c r="I16" s="542"/>
      <c r="J16" s="189">
        <v>455</v>
      </c>
      <c r="K16" s="188">
        <v>153836</v>
      </c>
      <c r="L16" s="188">
        <v>0</v>
      </c>
      <c r="M16" s="188">
        <f t="shared" si="0"/>
        <v>153836</v>
      </c>
      <c r="N16" s="162" t="s">
        <v>265</v>
      </c>
    </row>
    <row r="17" spans="1:13">
      <c r="A17" s="185"/>
      <c r="B17" s="186" t="s">
        <v>266</v>
      </c>
      <c r="C17" s="541" t="s">
        <v>267</v>
      </c>
      <c r="D17" s="541"/>
      <c r="E17" s="541"/>
      <c r="F17" s="541"/>
      <c r="G17" s="541"/>
      <c r="H17" s="541"/>
      <c r="I17" s="542"/>
      <c r="J17" s="189">
        <v>460</v>
      </c>
      <c r="K17" s="188">
        <v>3637</v>
      </c>
      <c r="L17" s="188" t="e">
        <f>#REF!</f>
        <v>#REF!</v>
      </c>
      <c r="M17" s="188" t="e">
        <f t="shared" si="0"/>
        <v>#REF!</v>
      </c>
    </row>
    <row r="18" spans="1:13">
      <c r="A18" s="185"/>
      <c r="B18" s="186" t="s">
        <v>268</v>
      </c>
      <c r="C18" s="541" t="s">
        <v>269</v>
      </c>
      <c r="D18" s="541"/>
      <c r="E18" s="541"/>
      <c r="F18" s="541"/>
      <c r="G18" s="541"/>
      <c r="H18" s="541"/>
      <c r="I18" s="542"/>
      <c r="J18" s="189">
        <v>465</v>
      </c>
      <c r="K18" s="188">
        <v>1075148</v>
      </c>
      <c r="L18" s="188" t="e">
        <f>#REF!</f>
        <v>#REF!</v>
      </c>
      <c r="M18" s="188" t="e">
        <f t="shared" si="0"/>
        <v>#REF!</v>
      </c>
    </row>
    <row r="19" spans="1:13">
      <c r="A19" s="185"/>
      <c r="B19" s="190"/>
      <c r="C19" s="190" t="s">
        <v>270</v>
      </c>
      <c r="D19" s="539" t="s">
        <v>271</v>
      </c>
      <c r="E19" s="539"/>
      <c r="F19" s="539"/>
      <c r="G19" s="539"/>
      <c r="H19" s="539"/>
      <c r="I19" s="540"/>
      <c r="J19" s="189">
        <v>521</v>
      </c>
      <c r="K19" s="188">
        <v>891812</v>
      </c>
      <c r="L19" s="188" t="e">
        <f>#REF!</f>
        <v>#REF!</v>
      </c>
      <c r="M19" s="188" t="e">
        <f t="shared" si="0"/>
        <v>#REF!</v>
      </c>
    </row>
    <row r="20" spans="1:13">
      <c r="A20" s="185"/>
      <c r="B20" s="190"/>
      <c r="C20" s="190"/>
      <c r="D20" s="190" t="s">
        <v>272</v>
      </c>
      <c r="E20" s="539" t="s">
        <v>273</v>
      </c>
      <c r="F20" s="539"/>
      <c r="G20" s="539"/>
      <c r="H20" s="539"/>
      <c r="I20" s="540"/>
      <c r="J20" s="189">
        <v>466</v>
      </c>
      <c r="K20" s="188">
        <v>891812</v>
      </c>
      <c r="L20" s="188" t="e">
        <f>L19</f>
        <v>#REF!</v>
      </c>
      <c r="M20" s="188" t="e">
        <f t="shared" si="0"/>
        <v>#REF!</v>
      </c>
    </row>
    <row r="21" spans="1:13">
      <c r="A21" s="185"/>
      <c r="B21" s="190"/>
      <c r="C21" s="190" t="s">
        <v>274</v>
      </c>
      <c r="D21" s="539" t="s">
        <v>275</v>
      </c>
      <c r="E21" s="539"/>
      <c r="F21" s="539"/>
      <c r="G21" s="539"/>
      <c r="H21" s="539"/>
      <c r="I21" s="540"/>
      <c r="J21" s="189">
        <v>475</v>
      </c>
      <c r="K21" s="188">
        <v>183336</v>
      </c>
      <c r="L21" s="188" t="e">
        <f>#REF!</f>
        <v>#REF!</v>
      </c>
      <c r="M21" s="188" t="e">
        <f t="shared" si="0"/>
        <v>#REF!</v>
      </c>
    </row>
    <row r="22" spans="1:13">
      <c r="A22" s="185"/>
      <c r="B22" s="186" t="s">
        <v>276</v>
      </c>
      <c r="C22" s="541" t="s">
        <v>277</v>
      </c>
      <c r="D22" s="541"/>
      <c r="E22" s="541"/>
      <c r="F22" s="541"/>
      <c r="G22" s="541"/>
      <c r="H22" s="541"/>
      <c r="I22" s="542"/>
      <c r="J22" s="189">
        <v>495</v>
      </c>
      <c r="K22" s="188">
        <v>382392</v>
      </c>
      <c r="L22" s="188" t="e">
        <f>#REF!</f>
        <v>#REF!</v>
      </c>
      <c r="M22" s="188" t="e">
        <f t="shared" si="0"/>
        <v>#REF!</v>
      </c>
    </row>
    <row r="23" spans="1:13">
      <c r="A23" s="185"/>
      <c r="B23" s="190"/>
      <c r="C23" s="190" t="s">
        <v>278</v>
      </c>
      <c r="D23" s="539" t="s">
        <v>279</v>
      </c>
      <c r="E23" s="539"/>
      <c r="F23" s="539"/>
      <c r="G23" s="539"/>
      <c r="H23" s="539"/>
      <c r="I23" s="540"/>
      <c r="J23" s="189">
        <v>496</v>
      </c>
      <c r="K23" s="188">
        <v>49570</v>
      </c>
      <c r="L23" s="188" t="e">
        <f>#REF!</f>
        <v>#REF!</v>
      </c>
      <c r="M23" s="188" t="e">
        <f t="shared" si="0"/>
        <v>#REF!</v>
      </c>
    </row>
    <row r="24" spans="1:13">
      <c r="A24" s="185"/>
      <c r="B24" s="190"/>
      <c r="C24" s="190" t="s">
        <v>280</v>
      </c>
      <c r="D24" s="539" t="s">
        <v>281</v>
      </c>
      <c r="E24" s="539"/>
      <c r="F24" s="539"/>
      <c r="G24" s="539"/>
      <c r="H24" s="539"/>
      <c r="I24" s="540"/>
      <c r="J24" s="189">
        <v>500</v>
      </c>
      <c r="K24" s="188">
        <v>332822</v>
      </c>
      <c r="L24" s="188" t="e">
        <f>#REF!</f>
        <v>#REF!</v>
      </c>
      <c r="M24" s="188" t="e">
        <f t="shared" si="0"/>
        <v>#REF!</v>
      </c>
    </row>
    <row r="25" spans="1:13">
      <c r="A25" s="185"/>
      <c r="B25" s="186" t="s">
        <v>282</v>
      </c>
      <c r="C25" s="541" t="s">
        <v>283</v>
      </c>
      <c r="D25" s="541"/>
      <c r="E25" s="541"/>
      <c r="F25" s="541"/>
      <c r="G25" s="541"/>
      <c r="H25" s="541"/>
      <c r="I25" s="542"/>
      <c r="J25" s="189">
        <v>505</v>
      </c>
      <c r="K25" s="188">
        <v>3319740</v>
      </c>
      <c r="L25" s="188" t="e">
        <f>#REF!</f>
        <v>#REF!</v>
      </c>
      <c r="M25" s="188" t="e">
        <f t="shared" si="0"/>
        <v>#REF!</v>
      </c>
    </row>
    <row r="26" spans="1:13">
      <c r="A26" s="185"/>
      <c r="B26" s="190"/>
      <c r="C26" s="190" t="s">
        <v>284</v>
      </c>
      <c r="D26" s="539" t="s">
        <v>285</v>
      </c>
      <c r="E26" s="539"/>
      <c r="F26" s="539"/>
      <c r="G26" s="539"/>
      <c r="H26" s="539"/>
      <c r="I26" s="540"/>
      <c r="J26" s="189">
        <v>506</v>
      </c>
      <c r="K26" s="188">
        <v>118859</v>
      </c>
      <c r="L26" s="188" t="e">
        <f>#REF!</f>
        <v>#REF!</v>
      </c>
      <c r="M26" s="188" t="e">
        <f t="shared" si="0"/>
        <v>#REF!</v>
      </c>
    </row>
    <row r="27" spans="1:13">
      <c r="A27" s="185"/>
      <c r="B27" s="190"/>
      <c r="C27" s="190" t="s">
        <v>286</v>
      </c>
      <c r="D27" s="539" t="s">
        <v>287</v>
      </c>
      <c r="E27" s="539"/>
      <c r="F27" s="539"/>
      <c r="G27" s="539"/>
      <c r="H27" s="539"/>
      <c r="I27" s="540"/>
      <c r="J27" s="189">
        <v>507</v>
      </c>
      <c r="K27" s="188">
        <v>3200881</v>
      </c>
      <c r="L27" s="188" t="e">
        <f>#REF!</f>
        <v>#REF!</v>
      </c>
      <c r="M27" s="188" t="e">
        <f t="shared" si="0"/>
        <v>#REF!</v>
      </c>
    </row>
    <row r="28" spans="1:13">
      <c r="A28" s="185"/>
      <c r="B28" s="186" t="s">
        <v>288</v>
      </c>
      <c r="C28" s="541" t="s">
        <v>289</v>
      </c>
      <c r="D28" s="541"/>
      <c r="E28" s="541"/>
      <c r="F28" s="541"/>
      <c r="G28" s="541"/>
      <c r="H28" s="541"/>
      <c r="I28" s="542"/>
      <c r="J28" s="189">
        <v>526</v>
      </c>
      <c r="K28" s="188">
        <v>208352</v>
      </c>
      <c r="L28" s="188" t="e">
        <f>#REF!</f>
        <v>#REF!</v>
      </c>
      <c r="M28" s="188" t="e">
        <f t="shared" si="0"/>
        <v>#REF!</v>
      </c>
    </row>
    <row r="29" spans="1:13">
      <c r="A29" s="185"/>
      <c r="B29" s="190"/>
      <c r="C29" s="190" t="s">
        <v>290</v>
      </c>
      <c r="D29" s="539" t="s">
        <v>291</v>
      </c>
      <c r="E29" s="539"/>
      <c r="F29" s="539"/>
      <c r="G29" s="539"/>
      <c r="H29" s="539"/>
      <c r="I29" s="540"/>
      <c r="J29" s="189">
        <v>516</v>
      </c>
      <c r="K29" s="188">
        <v>60470</v>
      </c>
      <c r="L29" s="188" t="e">
        <f>#REF!</f>
        <v>#REF!</v>
      </c>
      <c r="M29" s="188" t="e">
        <f t="shared" si="0"/>
        <v>#REF!</v>
      </c>
    </row>
    <row r="30" spans="1:13">
      <c r="A30" s="185"/>
      <c r="B30" s="190"/>
      <c r="C30" s="190" t="s">
        <v>292</v>
      </c>
      <c r="D30" s="539" t="s">
        <v>293</v>
      </c>
      <c r="E30" s="539"/>
      <c r="F30" s="539"/>
      <c r="G30" s="539"/>
      <c r="H30" s="539"/>
      <c r="I30" s="540"/>
      <c r="J30" s="189">
        <v>517</v>
      </c>
      <c r="K30" s="188">
        <v>147882</v>
      </c>
      <c r="L30" s="188" t="e">
        <f>#REF!</f>
        <v>#REF!</v>
      </c>
      <c r="M30" s="188" t="e">
        <f t="shared" si="0"/>
        <v>#REF!</v>
      </c>
    </row>
    <row r="31" spans="1:13">
      <c r="A31" s="191"/>
      <c r="B31" s="533" t="s">
        <v>294</v>
      </c>
      <c r="C31" s="533"/>
      <c r="D31" s="533"/>
      <c r="E31" s="533"/>
      <c r="F31" s="533"/>
      <c r="G31" s="533"/>
      <c r="H31" s="533"/>
      <c r="I31" s="534"/>
      <c r="J31" s="192">
        <v>550</v>
      </c>
      <c r="K31" s="210">
        <f>K6+K7+K9+K11+K12+K13+K14+K16+K17+K18+K22+K25+K28</f>
        <v>47266549</v>
      </c>
      <c r="L31" s="210" t="e">
        <f>L6+L7+L9+L11+L12+L13+L14+L16+L17+L18+L22+L25+L28</f>
        <v>#REF!</v>
      </c>
      <c r="M31" s="210" t="e">
        <f>SUM(M6:M30)</f>
        <v>#REF!</v>
      </c>
    </row>
    <row r="32" spans="1:13">
      <c r="A32" s="185"/>
      <c r="B32" s="193" t="s">
        <v>295</v>
      </c>
      <c r="C32" s="537" t="s">
        <v>296</v>
      </c>
      <c r="D32" s="537"/>
      <c r="E32" s="537"/>
      <c r="F32" s="537"/>
      <c r="G32" s="537"/>
      <c r="H32" s="537"/>
      <c r="I32" s="538"/>
      <c r="J32" s="187">
        <v>565</v>
      </c>
      <c r="K32" s="188">
        <v>132099</v>
      </c>
      <c r="L32" s="188" t="e">
        <f>#REF!</f>
        <v>#REF!</v>
      </c>
      <c r="M32" s="188" t="e">
        <f t="shared" si="0"/>
        <v>#REF!</v>
      </c>
    </row>
    <row r="33" spans="1:13">
      <c r="A33" s="185"/>
      <c r="B33" s="186" t="s">
        <v>297</v>
      </c>
      <c r="C33" s="541" t="s">
        <v>298</v>
      </c>
      <c r="D33" s="541"/>
      <c r="E33" s="541"/>
      <c r="F33" s="541"/>
      <c r="G33" s="541"/>
      <c r="H33" s="541"/>
      <c r="I33" s="542"/>
      <c r="J33" s="189">
        <v>568</v>
      </c>
      <c r="K33" s="188">
        <v>41171740</v>
      </c>
      <c r="L33" s="188" t="e">
        <f>#REF!</f>
        <v>#REF!</v>
      </c>
      <c r="M33" s="188" t="e">
        <f t="shared" si="0"/>
        <v>#REF!</v>
      </c>
    </row>
    <row r="34" spans="1:13" s="194" customFormat="1">
      <c r="A34" s="185"/>
      <c r="B34" s="190"/>
      <c r="C34" s="190" t="s">
        <v>299</v>
      </c>
      <c r="D34" s="539" t="s">
        <v>300</v>
      </c>
      <c r="E34" s="539"/>
      <c r="F34" s="539"/>
      <c r="G34" s="539"/>
      <c r="H34" s="539"/>
      <c r="I34" s="540"/>
      <c r="J34" s="189">
        <v>844</v>
      </c>
      <c r="K34" s="188">
        <v>9121</v>
      </c>
      <c r="L34" s="188" t="e">
        <f>#REF!</f>
        <v>#REF!</v>
      </c>
      <c r="M34" s="188" t="e">
        <f t="shared" si="0"/>
        <v>#REF!</v>
      </c>
    </row>
    <row r="35" spans="1:13">
      <c r="A35" s="185"/>
      <c r="B35" s="186" t="s">
        <v>252</v>
      </c>
      <c r="C35" s="541" t="s">
        <v>256</v>
      </c>
      <c r="D35" s="541"/>
      <c r="E35" s="541"/>
      <c r="F35" s="541"/>
      <c r="G35" s="541"/>
      <c r="H35" s="541"/>
      <c r="I35" s="542"/>
      <c r="J35" s="189">
        <v>895</v>
      </c>
      <c r="K35" s="188">
        <v>77296</v>
      </c>
      <c r="L35" s="188" t="e">
        <f>#REF!</f>
        <v>#REF!</v>
      </c>
      <c r="M35" s="188" t="e">
        <f t="shared" si="0"/>
        <v>#REF!</v>
      </c>
    </row>
    <row r="36" spans="1:13">
      <c r="A36" s="185"/>
      <c r="B36" s="186" t="s">
        <v>301</v>
      </c>
      <c r="C36" s="541" t="s">
        <v>302</v>
      </c>
      <c r="D36" s="541"/>
      <c r="E36" s="541"/>
      <c r="F36" s="541"/>
      <c r="G36" s="541"/>
      <c r="H36" s="541"/>
      <c r="I36" s="542"/>
      <c r="J36" s="189">
        <v>910</v>
      </c>
      <c r="K36" s="188">
        <v>851178</v>
      </c>
      <c r="L36" s="188" t="e">
        <f>#REF!</f>
        <v>#REF!</v>
      </c>
      <c r="M36" s="188" t="e">
        <f t="shared" si="0"/>
        <v>#REF!</v>
      </c>
    </row>
    <row r="37" spans="1:13">
      <c r="A37" s="185"/>
      <c r="B37" s="186" t="s">
        <v>255</v>
      </c>
      <c r="C37" s="541" t="s">
        <v>303</v>
      </c>
      <c r="D37" s="541"/>
      <c r="E37" s="541"/>
      <c r="F37" s="541"/>
      <c r="G37" s="541"/>
      <c r="H37" s="541"/>
      <c r="I37" s="542"/>
      <c r="J37" s="189">
        <v>915</v>
      </c>
      <c r="K37" s="188">
        <v>521056</v>
      </c>
      <c r="L37" s="188" t="e">
        <f>#REF!</f>
        <v>#REF!</v>
      </c>
      <c r="M37" s="188" t="e">
        <f t="shared" si="0"/>
        <v>#REF!</v>
      </c>
    </row>
    <row r="38" spans="1:13">
      <c r="A38" s="185"/>
      <c r="B38" s="190"/>
      <c r="C38" s="190" t="s">
        <v>304</v>
      </c>
      <c r="D38" s="539" t="s">
        <v>305</v>
      </c>
      <c r="E38" s="539"/>
      <c r="F38" s="539"/>
      <c r="G38" s="539"/>
      <c r="H38" s="539"/>
      <c r="I38" s="540"/>
      <c r="J38" s="189">
        <v>916</v>
      </c>
      <c r="K38" s="188">
        <v>223761</v>
      </c>
      <c r="L38" s="188" t="e">
        <f>#REF!</f>
        <v>#REF!</v>
      </c>
      <c r="M38" s="188" t="e">
        <f t="shared" si="0"/>
        <v>#REF!</v>
      </c>
    </row>
    <row r="39" spans="1:13">
      <c r="A39" s="185"/>
      <c r="B39" s="190"/>
      <c r="C39" s="190" t="s">
        <v>306</v>
      </c>
      <c r="D39" s="539" t="s">
        <v>307</v>
      </c>
      <c r="E39" s="539"/>
      <c r="F39" s="539"/>
      <c r="G39" s="539"/>
      <c r="H39" s="539"/>
      <c r="I39" s="540"/>
      <c r="J39" s="189">
        <v>922</v>
      </c>
      <c r="K39" s="188">
        <v>4803</v>
      </c>
      <c r="L39" s="188" t="e">
        <f>#REF!</f>
        <v>#REF!</v>
      </c>
      <c r="M39" s="188" t="e">
        <f t="shared" si="0"/>
        <v>#REF!</v>
      </c>
    </row>
    <row r="40" spans="1:13">
      <c r="A40" s="185"/>
      <c r="B40" s="190"/>
      <c r="C40" s="190" t="s">
        <v>308</v>
      </c>
      <c r="D40" s="539" t="s">
        <v>309</v>
      </c>
      <c r="E40" s="539"/>
      <c r="F40" s="539"/>
      <c r="G40" s="539"/>
      <c r="H40" s="539"/>
      <c r="I40" s="540"/>
      <c r="J40" s="189">
        <v>923</v>
      </c>
      <c r="K40" s="188">
        <v>98023</v>
      </c>
      <c r="L40" s="188" t="e">
        <f>#REF!</f>
        <v>#REF!</v>
      </c>
      <c r="M40" s="188" t="e">
        <f t="shared" si="0"/>
        <v>#REF!</v>
      </c>
    </row>
    <row r="41" spans="1:13">
      <c r="A41" s="185"/>
      <c r="B41" s="190"/>
      <c r="C41" s="190" t="s">
        <v>310</v>
      </c>
      <c r="D41" s="539" t="s">
        <v>311</v>
      </c>
      <c r="E41" s="539"/>
      <c r="F41" s="539"/>
      <c r="G41" s="539"/>
      <c r="H41" s="539"/>
      <c r="I41" s="540"/>
      <c r="J41" s="189">
        <v>927</v>
      </c>
      <c r="K41" s="188">
        <v>194469</v>
      </c>
      <c r="L41" s="188" t="e">
        <f>#REF!</f>
        <v>#REF!</v>
      </c>
      <c r="M41" s="188" t="e">
        <f t="shared" si="0"/>
        <v>#REF!</v>
      </c>
    </row>
    <row r="42" spans="1:13">
      <c r="A42" s="185"/>
      <c r="B42" s="186" t="s">
        <v>257</v>
      </c>
      <c r="C42" s="541" t="s">
        <v>312</v>
      </c>
      <c r="D42" s="541"/>
      <c r="E42" s="541"/>
      <c r="F42" s="541"/>
      <c r="G42" s="541"/>
      <c r="H42" s="541"/>
      <c r="I42" s="542"/>
      <c r="J42" s="189">
        <v>930</v>
      </c>
      <c r="K42" s="188">
        <v>203214</v>
      </c>
      <c r="L42" s="188" t="e">
        <f>#REF!</f>
        <v>#REF!</v>
      </c>
      <c r="M42" s="188" t="e">
        <f t="shared" si="0"/>
        <v>#REF!</v>
      </c>
    </row>
    <row r="43" spans="1:13">
      <c r="A43" s="185"/>
      <c r="B43" s="190"/>
      <c r="C43" s="190" t="s">
        <v>313</v>
      </c>
      <c r="D43" s="539" t="s">
        <v>285</v>
      </c>
      <c r="E43" s="539"/>
      <c r="F43" s="539"/>
      <c r="G43" s="539"/>
      <c r="H43" s="539"/>
      <c r="I43" s="540"/>
      <c r="J43" s="189">
        <v>931</v>
      </c>
      <c r="K43" s="188">
        <v>14261</v>
      </c>
      <c r="L43" s="188" t="e">
        <f>#REF!</f>
        <v>#REF!</v>
      </c>
      <c r="M43" s="188" t="e">
        <f t="shared" si="0"/>
        <v>#REF!</v>
      </c>
    </row>
    <row r="44" spans="1:13">
      <c r="A44" s="185"/>
      <c r="B44" s="190"/>
      <c r="C44" s="190" t="s">
        <v>314</v>
      </c>
      <c r="D44" s="539" t="s">
        <v>287</v>
      </c>
      <c r="E44" s="539"/>
      <c r="F44" s="539"/>
      <c r="G44" s="539"/>
      <c r="H44" s="539"/>
      <c r="I44" s="540"/>
      <c r="J44" s="189">
        <v>932</v>
      </c>
      <c r="K44" s="188">
        <v>188953</v>
      </c>
      <c r="L44" s="188" t="e">
        <f>#REF!</f>
        <v>#REF!</v>
      </c>
      <c r="M44" s="188" t="e">
        <f t="shared" si="0"/>
        <v>#REF!</v>
      </c>
    </row>
    <row r="45" spans="1:13">
      <c r="A45" s="185"/>
      <c r="B45" s="186" t="s">
        <v>263</v>
      </c>
      <c r="C45" s="541" t="s">
        <v>315</v>
      </c>
      <c r="D45" s="541"/>
      <c r="E45" s="541"/>
      <c r="F45" s="541"/>
      <c r="G45" s="541"/>
      <c r="H45" s="541"/>
      <c r="I45" s="542"/>
      <c r="J45" s="189">
        <v>956</v>
      </c>
      <c r="K45" s="188">
        <v>199290</v>
      </c>
      <c r="L45" s="188" t="e">
        <f>#REF!</f>
        <v>#REF!</v>
      </c>
      <c r="M45" s="188" t="e">
        <f t="shared" ref="M45:M70" si="1">K45-L45</f>
        <v>#REF!</v>
      </c>
    </row>
    <row r="46" spans="1:13">
      <c r="A46" s="191"/>
      <c r="B46" s="533" t="s">
        <v>316</v>
      </c>
      <c r="C46" s="533"/>
      <c r="D46" s="533"/>
      <c r="E46" s="533"/>
      <c r="F46" s="533"/>
      <c r="G46" s="533"/>
      <c r="H46" s="533"/>
      <c r="I46" s="534"/>
      <c r="J46" s="192">
        <v>1000</v>
      </c>
      <c r="K46" s="210">
        <f>K32+K33+K35+K36+K37+K42+K45</f>
        <v>43155873</v>
      </c>
      <c r="L46" s="210" t="e">
        <f>#REF!</f>
        <v>#REF!</v>
      </c>
      <c r="M46" s="210" t="e">
        <f>M32+M33+M35+M36+M37+M42+M45</f>
        <v>#REF!</v>
      </c>
    </row>
    <row r="47" spans="1:13">
      <c r="A47" s="185"/>
      <c r="B47" s="193" t="s">
        <v>295</v>
      </c>
      <c r="C47" s="537" t="s">
        <v>317</v>
      </c>
      <c r="D47" s="537"/>
      <c r="E47" s="537"/>
      <c r="F47" s="537"/>
      <c r="G47" s="537"/>
      <c r="H47" s="537"/>
      <c r="I47" s="538"/>
      <c r="J47" s="187">
        <v>1020</v>
      </c>
      <c r="K47" s="188">
        <v>4140160</v>
      </c>
      <c r="L47" s="188" t="e">
        <f>#REF!+#REF!+#REF!+#REF!+#REF!+#REF!</f>
        <v>#REF!</v>
      </c>
      <c r="M47" s="188" t="e">
        <f t="shared" si="1"/>
        <v>#REF!</v>
      </c>
    </row>
    <row r="48" spans="1:13">
      <c r="A48" s="185"/>
      <c r="B48" s="190"/>
      <c r="C48" s="190" t="s">
        <v>318</v>
      </c>
      <c r="D48" s="539" t="s">
        <v>319</v>
      </c>
      <c r="E48" s="539"/>
      <c r="F48" s="539"/>
      <c r="G48" s="539"/>
      <c r="H48" s="539"/>
      <c r="I48" s="540"/>
      <c r="J48" s="189">
        <v>1021</v>
      </c>
      <c r="K48" s="188">
        <v>2453657</v>
      </c>
      <c r="L48" s="188" t="e">
        <f>#REF!</f>
        <v>#REF!</v>
      </c>
      <c r="M48" s="188" t="e">
        <f t="shared" si="1"/>
        <v>#REF!</v>
      </c>
    </row>
    <row r="49" spans="1:14">
      <c r="A49" s="185"/>
      <c r="B49" s="190"/>
      <c r="C49" s="190"/>
      <c r="D49" s="190" t="s">
        <v>320</v>
      </c>
      <c r="E49" s="539" t="s">
        <v>321</v>
      </c>
      <c r="F49" s="539"/>
      <c r="G49" s="539"/>
      <c r="H49" s="539"/>
      <c r="I49" s="540"/>
      <c r="J49" s="189">
        <v>1022</v>
      </c>
      <c r="K49" s="188">
        <v>2453657</v>
      </c>
      <c r="L49" s="188" t="e">
        <f>#REF!</f>
        <v>#REF!</v>
      </c>
      <c r="M49" s="188" t="e">
        <f t="shared" si="1"/>
        <v>#REF!</v>
      </c>
    </row>
    <row r="50" spans="1:14">
      <c r="A50" s="185"/>
      <c r="B50" s="190"/>
      <c r="C50" s="190" t="s">
        <v>322</v>
      </c>
      <c r="D50" s="539" t="s">
        <v>323</v>
      </c>
      <c r="E50" s="539"/>
      <c r="F50" s="539"/>
      <c r="G50" s="539"/>
      <c r="H50" s="539"/>
      <c r="I50" s="540"/>
      <c r="J50" s="189">
        <v>1030</v>
      </c>
      <c r="K50" s="188">
        <v>433901</v>
      </c>
      <c r="L50" s="188" t="e">
        <f>#REF!</f>
        <v>#REF!</v>
      </c>
      <c r="M50" s="188" t="e">
        <f t="shared" si="1"/>
        <v>#REF!</v>
      </c>
    </row>
    <row r="51" spans="1:14">
      <c r="A51" s="185"/>
      <c r="B51" s="190"/>
      <c r="C51" s="190" t="s">
        <v>324</v>
      </c>
      <c r="D51" s="539" t="s">
        <v>325</v>
      </c>
      <c r="E51" s="539"/>
      <c r="F51" s="539"/>
      <c r="G51" s="539"/>
      <c r="H51" s="539"/>
      <c r="I51" s="540"/>
      <c r="J51" s="189">
        <v>1031</v>
      </c>
      <c r="K51" s="188">
        <v>1146474</v>
      </c>
      <c r="L51" s="188" t="e">
        <f>#REF!+#REF!</f>
        <v>#REF!</v>
      </c>
      <c r="M51" s="188" t="e">
        <f t="shared" si="1"/>
        <v>#REF!</v>
      </c>
      <c r="N51" s="162" t="s">
        <v>326</v>
      </c>
    </row>
    <row r="52" spans="1:14">
      <c r="A52" s="185"/>
      <c r="B52" s="190"/>
      <c r="C52" s="190"/>
      <c r="D52" s="190" t="s">
        <v>327</v>
      </c>
      <c r="E52" s="539" t="s">
        <v>328</v>
      </c>
      <c r="F52" s="539"/>
      <c r="G52" s="539"/>
      <c r="H52" s="539"/>
      <c r="I52" s="540"/>
      <c r="J52" s="189">
        <v>1033</v>
      </c>
      <c r="K52" s="188">
        <v>1189243</v>
      </c>
      <c r="L52" s="188" t="e">
        <f>#REF!</f>
        <v>#REF!</v>
      </c>
      <c r="M52" s="188" t="e">
        <f t="shared" si="1"/>
        <v>#REF!</v>
      </c>
    </row>
    <row r="53" spans="1:14">
      <c r="A53" s="185"/>
      <c r="B53" s="190"/>
      <c r="C53" s="190"/>
      <c r="D53" s="190" t="s">
        <v>329</v>
      </c>
      <c r="E53" s="539" t="s">
        <v>330</v>
      </c>
      <c r="F53" s="539"/>
      <c r="G53" s="539"/>
      <c r="H53" s="539"/>
      <c r="I53" s="540"/>
      <c r="J53" s="189">
        <v>1036</v>
      </c>
      <c r="K53" s="188">
        <v>-42769</v>
      </c>
      <c r="L53" s="188" t="e">
        <f>#REF!</f>
        <v>#REF!</v>
      </c>
      <c r="M53" s="188" t="e">
        <f t="shared" si="1"/>
        <v>#REF!</v>
      </c>
    </row>
    <row r="54" spans="1:14">
      <c r="A54" s="185"/>
      <c r="B54" s="190"/>
      <c r="C54" s="195" t="s">
        <v>331</v>
      </c>
      <c r="D54" s="539" t="s">
        <v>332</v>
      </c>
      <c r="E54" s="539"/>
      <c r="F54" s="539"/>
      <c r="G54" s="539"/>
      <c r="H54" s="539"/>
      <c r="I54" s="540"/>
      <c r="J54" s="189">
        <v>1050</v>
      </c>
      <c r="K54" s="188">
        <v>-223900</v>
      </c>
      <c r="L54" s="188" t="e">
        <f>#REF!</f>
        <v>#REF!</v>
      </c>
      <c r="M54" s="188" t="e">
        <f t="shared" si="1"/>
        <v>#REF!</v>
      </c>
    </row>
    <row r="55" spans="1:14">
      <c r="A55" s="185"/>
      <c r="B55" s="190"/>
      <c r="C55" s="190" t="s">
        <v>333</v>
      </c>
      <c r="D55" s="539" t="s">
        <v>334</v>
      </c>
      <c r="E55" s="539"/>
      <c r="F55" s="539"/>
      <c r="G55" s="539"/>
      <c r="H55" s="539"/>
      <c r="I55" s="540"/>
      <c r="J55" s="189">
        <v>1065</v>
      </c>
      <c r="K55" s="188">
        <v>330028</v>
      </c>
      <c r="L55" s="188" t="e">
        <f>#REF!</f>
        <v>#REF!</v>
      </c>
      <c r="M55" s="188" t="e">
        <f t="shared" si="1"/>
        <v>#REF!</v>
      </c>
    </row>
    <row r="56" spans="1:14">
      <c r="A56" s="185"/>
      <c r="B56" s="190"/>
      <c r="C56" s="195" t="s">
        <v>335</v>
      </c>
      <c r="D56" s="539" t="s">
        <v>336</v>
      </c>
      <c r="E56" s="539"/>
      <c r="F56" s="539"/>
      <c r="G56" s="539"/>
      <c r="H56" s="539"/>
      <c r="I56" s="540"/>
      <c r="J56" s="189">
        <v>1070</v>
      </c>
      <c r="K56" s="188">
        <v>0</v>
      </c>
      <c r="L56" s="188"/>
      <c r="M56" s="188">
        <f t="shared" si="1"/>
        <v>0</v>
      </c>
    </row>
    <row r="57" spans="1:14">
      <c r="A57" s="185"/>
      <c r="B57" s="186" t="s">
        <v>246</v>
      </c>
      <c r="C57" s="541" t="s">
        <v>337</v>
      </c>
      <c r="D57" s="541"/>
      <c r="E57" s="541"/>
      <c r="F57" s="541"/>
      <c r="G57" s="541"/>
      <c r="H57" s="541"/>
      <c r="I57" s="542"/>
      <c r="J57" s="189">
        <v>1005</v>
      </c>
      <c r="K57" s="188">
        <v>-29830</v>
      </c>
      <c r="L57" s="188" t="e">
        <f>#REF!</f>
        <v>#REF!</v>
      </c>
      <c r="M57" s="188" t="e">
        <f t="shared" si="1"/>
        <v>#REF!</v>
      </c>
    </row>
    <row r="58" spans="1:14">
      <c r="A58" s="185"/>
      <c r="B58" s="190"/>
      <c r="C58" s="190" t="s">
        <v>338</v>
      </c>
      <c r="D58" s="539" t="s">
        <v>339</v>
      </c>
      <c r="E58" s="539"/>
      <c r="F58" s="539"/>
      <c r="G58" s="539"/>
      <c r="H58" s="539"/>
      <c r="I58" s="540"/>
      <c r="J58" s="189">
        <v>1006</v>
      </c>
      <c r="K58" s="188">
        <v>-72</v>
      </c>
      <c r="L58" s="188" t="e">
        <f>#REF!+#REF!</f>
        <v>#REF!</v>
      </c>
      <c r="M58" s="188" t="e">
        <f t="shared" si="1"/>
        <v>#REF!</v>
      </c>
    </row>
    <row r="59" spans="1:14">
      <c r="A59" s="185"/>
      <c r="B59" s="190"/>
      <c r="C59" s="190" t="s">
        <v>340</v>
      </c>
      <c r="D59" s="539" t="s">
        <v>341</v>
      </c>
      <c r="E59" s="539"/>
      <c r="F59" s="539"/>
      <c r="G59" s="539"/>
      <c r="H59" s="539"/>
      <c r="I59" s="540"/>
      <c r="J59" s="189">
        <v>1011</v>
      </c>
      <c r="K59" s="188">
        <v>-21857</v>
      </c>
      <c r="L59" s="188" t="e">
        <f>#REF!</f>
        <v>#REF!</v>
      </c>
      <c r="M59" s="188" t="e">
        <f t="shared" si="1"/>
        <v>#REF!</v>
      </c>
    </row>
    <row r="60" spans="1:14">
      <c r="A60" s="185"/>
      <c r="B60" s="190"/>
      <c r="C60" s="190" t="s">
        <v>342</v>
      </c>
      <c r="D60" s="539" t="s">
        <v>343</v>
      </c>
      <c r="E60" s="539"/>
      <c r="F60" s="539"/>
      <c r="G60" s="539"/>
      <c r="H60" s="539"/>
      <c r="I60" s="540"/>
      <c r="J60" s="189">
        <v>1013</v>
      </c>
      <c r="K60" s="188">
        <v>-20</v>
      </c>
      <c r="L60" s="188" t="e">
        <f>#REF!</f>
        <v>#REF!</v>
      </c>
      <c r="M60" s="188" t="e">
        <f t="shared" si="1"/>
        <v>#REF!</v>
      </c>
    </row>
    <row r="61" spans="1:14">
      <c r="A61" s="185"/>
      <c r="B61" s="190"/>
      <c r="C61" s="190" t="s">
        <v>344</v>
      </c>
      <c r="D61" s="539" t="s">
        <v>345</v>
      </c>
      <c r="E61" s="539"/>
      <c r="F61" s="539"/>
      <c r="G61" s="539"/>
      <c r="H61" s="539"/>
      <c r="I61" s="540"/>
      <c r="J61" s="189">
        <v>1015</v>
      </c>
      <c r="K61" s="188">
        <v>-12231</v>
      </c>
      <c r="L61" s="188" t="e">
        <f>#REF!</f>
        <v>#REF!</v>
      </c>
      <c r="M61" s="188" t="e">
        <f t="shared" si="1"/>
        <v>#REF!</v>
      </c>
    </row>
    <row r="62" spans="1:14">
      <c r="A62" s="185"/>
      <c r="B62" s="190"/>
      <c r="C62" s="190" t="s">
        <v>346</v>
      </c>
      <c r="D62" s="539" t="s">
        <v>347</v>
      </c>
      <c r="E62" s="539"/>
      <c r="F62" s="539"/>
      <c r="G62" s="539"/>
      <c r="H62" s="539"/>
      <c r="I62" s="540"/>
      <c r="J62" s="189">
        <v>1016</v>
      </c>
      <c r="K62" s="188">
        <v>4350</v>
      </c>
      <c r="L62" s="188" t="e">
        <f>#REF!</f>
        <v>#REF!</v>
      </c>
      <c r="M62" s="188" t="e">
        <f t="shared" si="1"/>
        <v>#REF!</v>
      </c>
    </row>
    <row r="63" spans="1:14">
      <c r="A63" s="185"/>
      <c r="B63" s="186" t="s">
        <v>297</v>
      </c>
      <c r="C63" s="541" t="s">
        <v>348</v>
      </c>
      <c r="D63" s="541"/>
      <c r="E63" s="541"/>
      <c r="F63" s="541"/>
      <c r="G63" s="541"/>
      <c r="H63" s="541"/>
      <c r="I63" s="542"/>
      <c r="J63" s="189">
        <v>1001</v>
      </c>
      <c r="K63" s="188">
        <v>346</v>
      </c>
      <c r="L63" s="188" t="e">
        <f>#REF!</f>
        <v>#REF!</v>
      </c>
      <c r="M63" s="188" t="e">
        <f t="shared" si="1"/>
        <v>#REF!</v>
      </c>
    </row>
    <row r="64" spans="1:14">
      <c r="A64" s="185"/>
      <c r="B64" s="190"/>
      <c r="C64" s="190" t="s">
        <v>349</v>
      </c>
      <c r="D64" s="539" t="s">
        <v>350</v>
      </c>
      <c r="E64" s="539"/>
      <c r="F64" s="539"/>
      <c r="G64" s="539"/>
      <c r="H64" s="539"/>
      <c r="I64" s="540"/>
      <c r="J64" s="189">
        <v>1002</v>
      </c>
      <c r="K64" s="188">
        <v>2</v>
      </c>
      <c r="L64" s="188" t="e">
        <f>#REF!</f>
        <v>#REF!</v>
      </c>
      <c r="M64" s="188" t="e">
        <f t="shared" si="1"/>
        <v>#REF!</v>
      </c>
    </row>
    <row r="65" spans="1:14">
      <c r="A65" s="185"/>
      <c r="B65" s="190"/>
      <c r="C65" s="190" t="s">
        <v>351</v>
      </c>
      <c r="D65" s="539" t="s">
        <v>352</v>
      </c>
      <c r="E65" s="539"/>
      <c r="F65" s="539"/>
      <c r="G65" s="539"/>
      <c r="H65" s="539"/>
      <c r="I65" s="540"/>
      <c r="J65" s="189">
        <v>1003</v>
      </c>
      <c r="K65" s="188">
        <v>344</v>
      </c>
      <c r="L65" s="188" t="e">
        <f>#REF!</f>
        <v>#REF!</v>
      </c>
      <c r="M65" s="188" t="e">
        <f t="shared" si="1"/>
        <v>#REF!</v>
      </c>
    </row>
    <row r="66" spans="1:14">
      <c r="A66" s="191"/>
      <c r="B66" s="533" t="s">
        <v>353</v>
      </c>
      <c r="C66" s="533"/>
      <c r="D66" s="533"/>
      <c r="E66" s="533"/>
      <c r="F66" s="533"/>
      <c r="G66" s="533"/>
      <c r="H66" s="533"/>
      <c r="I66" s="534"/>
      <c r="J66" s="189">
        <v>1095</v>
      </c>
      <c r="K66" s="188">
        <f>4157676-47000</f>
        <v>4110676</v>
      </c>
      <c r="L66" s="188" t="e">
        <f>#REF!</f>
        <v>#REF!</v>
      </c>
      <c r="M66" s="188" t="e">
        <f t="shared" si="1"/>
        <v>#REF!</v>
      </c>
    </row>
    <row r="67" spans="1:14">
      <c r="A67" s="196"/>
      <c r="B67" s="535" t="s">
        <v>354</v>
      </c>
      <c r="C67" s="535"/>
      <c r="D67" s="535"/>
      <c r="E67" s="535"/>
      <c r="F67" s="535"/>
      <c r="G67" s="535"/>
      <c r="H67" s="535"/>
      <c r="I67" s="536"/>
      <c r="J67" s="192">
        <v>1100</v>
      </c>
      <c r="K67" s="188">
        <v>47313549</v>
      </c>
      <c r="L67" s="188" t="e">
        <f>#REF!+47000</f>
        <v>#REF!</v>
      </c>
      <c r="M67" s="188" t="e">
        <f t="shared" si="1"/>
        <v>#REF!</v>
      </c>
    </row>
    <row r="68" spans="1:14">
      <c r="A68" s="185"/>
      <c r="B68" s="186" t="s">
        <v>244</v>
      </c>
      <c r="C68" s="537" t="s">
        <v>355</v>
      </c>
      <c r="D68" s="537"/>
      <c r="E68" s="537"/>
      <c r="F68" s="537"/>
      <c r="G68" s="537"/>
      <c r="H68" s="537"/>
      <c r="I68" s="538"/>
      <c r="J68" s="187">
        <v>1101</v>
      </c>
      <c r="K68" s="188">
        <v>1163506</v>
      </c>
      <c r="L68" s="188" t="e">
        <f>#REF!</f>
        <v>#REF!</v>
      </c>
      <c r="M68" s="188" t="e">
        <f t="shared" si="1"/>
        <v>#REF!</v>
      </c>
      <c r="N68" s="162" t="s">
        <v>356</v>
      </c>
    </row>
    <row r="69" spans="1:14">
      <c r="A69" s="191"/>
      <c r="B69" s="197" t="s">
        <v>246</v>
      </c>
      <c r="C69" s="533" t="s">
        <v>357</v>
      </c>
      <c r="D69" s="533"/>
      <c r="E69" s="533"/>
      <c r="F69" s="533"/>
      <c r="G69" s="533"/>
      <c r="H69" s="533"/>
      <c r="I69" s="534"/>
      <c r="J69" s="192">
        <v>1125</v>
      </c>
      <c r="K69" s="198">
        <v>3562549</v>
      </c>
      <c r="L69" s="198" t="e">
        <f>#REF!</f>
        <v>#REF!</v>
      </c>
      <c r="M69" s="188" t="e">
        <f t="shared" si="1"/>
        <v>#REF!</v>
      </c>
    </row>
    <row r="70" spans="1:14">
      <c r="E70" s="199"/>
      <c r="F70" s="200"/>
      <c r="G70" s="199"/>
      <c r="H70" s="201"/>
      <c r="I70" s="201"/>
      <c r="J70" s="201"/>
      <c r="K70" s="216">
        <f>K68+K69</f>
        <v>4726055</v>
      </c>
      <c r="L70" s="216" t="e">
        <f>L68+L69</f>
        <v>#REF!</v>
      </c>
      <c r="M70" s="210" t="e">
        <f t="shared" si="1"/>
        <v>#REF!</v>
      </c>
    </row>
    <row r="71" spans="1:14">
      <c r="B71" s="202"/>
      <c r="C71" s="203"/>
      <c r="D71" s="203"/>
      <c r="E71" s="199"/>
      <c r="F71" s="200"/>
      <c r="G71" s="199"/>
      <c r="H71" s="201"/>
      <c r="I71" s="201"/>
      <c r="J71" s="201"/>
      <c r="K71" s="204">
        <v>0</v>
      </c>
      <c r="L71" s="204"/>
      <c r="M71" s="204"/>
    </row>
    <row r="72" spans="1:14">
      <c r="B72" s="203"/>
      <c r="C72" s="203"/>
      <c r="D72" s="203"/>
      <c r="E72" s="199"/>
      <c r="F72" s="200"/>
      <c r="G72" s="199"/>
      <c r="H72" s="201"/>
      <c r="I72" s="201"/>
      <c r="J72" s="201"/>
      <c r="K72" s="205">
        <v>0</v>
      </c>
      <c r="L72" s="205"/>
      <c r="M72" s="205"/>
    </row>
    <row r="73" spans="1:14">
      <c r="B73" s="203"/>
      <c r="C73" s="203"/>
      <c r="D73" s="203"/>
      <c r="E73" s="199"/>
      <c r="F73" s="206"/>
      <c r="G73" s="206"/>
      <c r="H73" s="206"/>
      <c r="I73" s="206"/>
      <c r="J73" s="206"/>
      <c r="K73" s="204"/>
      <c r="L73" s="204"/>
      <c r="M73" s="204"/>
    </row>
    <row r="74" spans="1:14">
      <c r="B74" s="203"/>
      <c r="C74" s="203"/>
      <c r="D74" s="203"/>
      <c r="E74" s="199"/>
      <c r="F74" s="206"/>
      <c r="G74" s="206"/>
      <c r="H74" s="206"/>
      <c r="I74" s="206"/>
      <c r="J74" s="206"/>
      <c r="K74" s="201"/>
      <c r="L74" s="201"/>
      <c r="M74" s="201"/>
    </row>
    <row r="75" spans="1:14">
      <c r="B75" s="203"/>
      <c r="C75" s="203"/>
      <c r="D75" s="203"/>
      <c r="E75" s="199"/>
      <c r="F75" s="200"/>
      <c r="G75" s="199"/>
      <c r="H75" s="201"/>
      <c r="I75" s="201"/>
      <c r="J75" s="201"/>
      <c r="K75" s="201"/>
      <c r="L75" s="201"/>
      <c r="M75" s="201"/>
    </row>
    <row r="76" spans="1:14">
      <c r="B76" s="203"/>
      <c r="C76" s="203"/>
      <c r="D76" s="203"/>
      <c r="E76" s="199"/>
      <c r="F76" s="206"/>
      <c r="G76" s="206"/>
      <c r="H76" s="206"/>
      <c r="I76" s="206"/>
      <c r="J76" s="206"/>
      <c r="K76" s="201"/>
      <c r="L76" s="201"/>
      <c r="M76" s="201"/>
    </row>
    <row r="77" spans="1:14">
      <c r="B77" s="203"/>
      <c r="C77" s="203"/>
      <c r="D77" s="203"/>
      <c r="E77" s="199"/>
      <c r="F77" s="206"/>
      <c r="G77" s="206"/>
      <c r="H77" s="206"/>
      <c r="I77" s="206"/>
      <c r="J77" s="206"/>
      <c r="K77" s="201"/>
      <c r="L77" s="201"/>
      <c r="M77" s="201"/>
    </row>
    <row r="78" spans="1:14">
      <c r="B78" s="203"/>
      <c r="C78" s="203"/>
      <c r="D78" s="203"/>
      <c r="E78" s="199"/>
      <c r="F78" s="200"/>
      <c r="G78" s="199"/>
      <c r="H78" s="201"/>
      <c r="I78" s="201"/>
      <c r="J78" s="201"/>
      <c r="K78" s="201"/>
      <c r="L78" s="201"/>
      <c r="M78" s="201"/>
    </row>
    <row r="79" spans="1:14">
      <c r="B79" s="203"/>
      <c r="C79" s="203"/>
      <c r="D79" s="203"/>
      <c r="E79" s="199"/>
      <c r="F79" s="200"/>
      <c r="G79" s="199"/>
      <c r="H79" s="201"/>
      <c r="I79" s="201"/>
      <c r="J79" s="201"/>
      <c r="K79" s="201"/>
      <c r="L79" s="201"/>
      <c r="M79" s="201"/>
    </row>
    <row r="80" spans="1:14">
      <c r="B80" s="203"/>
      <c r="C80" s="203"/>
      <c r="D80" s="203"/>
      <c r="E80" s="203"/>
      <c r="F80" s="207"/>
      <c r="G80" s="203"/>
      <c r="H80" s="208"/>
      <c r="I80" s="208"/>
      <c r="J80" s="208"/>
      <c r="K80" s="208"/>
      <c r="L80" s="208"/>
      <c r="M80" s="208"/>
    </row>
    <row r="81" spans="6:13">
      <c r="H81" s="209"/>
      <c r="I81" s="209"/>
      <c r="J81" s="209"/>
      <c r="K81" s="209"/>
      <c r="L81" s="209"/>
      <c r="M81" s="209"/>
    </row>
    <row r="82" spans="6:13">
      <c r="H82" s="209"/>
      <c r="I82" s="209"/>
      <c r="J82" s="209"/>
      <c r="K82" s="209"/>
      <c r="L82" s="209"/>
      <c r="M82" s="209"/>
    </row>
    <row r="83" spans="6:13">
      <c r="H83" s="209"/>
      <c r="I83" s="209"/>
      <c r="J83" s="209"/>
      <c r="K83" s="209"/>
      <c r="L83" s="209"/>
      <c r="M83" s="209"/>
    </row>
    <row r="84" spans="6:13">
      <c r="F84" s="209"/>
      <c r="G84" s="209"/>
      <c r="H84" s="209"/>
      <c r="I84" s="209"/>
      <c r="J84" s="209"/>
      <c r="K84" s="209"/>
      <c r="L84" s="209"/>
      <c r="M84" s="209"/>
    </row>
    <row r="85" spans="6:13" s="160" customFormat="1">
      <c r="F85" s="161"/>
    </row>
    <row r="86" spans="6:13" s="160" customFormat="1">
      <c r="F86" s="161"/>
    </row>
    <row r="87" spans="6:13" s="160" customFormat="1">
      <c r="F87" s="161"/>
    </row>
    <row r="88" spans="6:13" s="160" customFormat="1">
      <c r="F88" s="161"/>
    </row>
    <row r="89" spans="6:13" s="160" customFormat="1">
      <c r="F89" s="161"/>
    </row>
    <row r="90" spans="6:13" s="160" customFormat="1">
      <c r="F90" s="161"/>
    </row>
    <row r="91" spans="6:13" s="160" customFormat="1">
      <c r="F91" s="161"/>
    </row>
    <row r="92" spans="6:13" s="160" customFormat="1">
      <c r="F92" s="161"/>
    </row>
    <row r="93" spans="6:13" s="160" customFormat="1">
      <c r="F93" s="161"/>
    </row>
    <row r="94" spans="6:13" s="160" customFormat="1">
      <c r="F94" s="161"/>
    </row>
    <row r="95" spans="6:13" s="160" customFormat="1">
      <c r="F95" s="161"/>
    </row>
    <row r="96" spans="6:13" s="160" customFormat="1">
      <c r="F96" s="161"/>
    </row>
    <row r="97" spans="6:6" s="160" customFormat="1">
      <c r="F97" s="161"/>
    </row>
    <row r="98" spans="6:6" s="160" customFormat="1">
      <c r="F98" s="161"/>
    </row>
    <row r="99" spans="6:6" s="160" customFormat="1">
      <c r="F99" s="161"/>
    </row>
    <row r="100" spans="6:6" s="160" customFormat="1">
      <c r="F100" s="161"/>
    </row>
  </sheetData>
  <mergeCells count="64">
    <mergeCell ref="C9:I9"/>
    <mergeCell ref="C10:I10"/>
    <mergeCell ref="C8:I8"/>
    <mergeCell ref="C6:I6"/>
    <mergeCell ref="C7:I7"/>
    <mergeCell ref="C12:I12"/>
    <mergeCell ref="C13:I13"/>
    <mergeCell ref="C14:I14"/>
    <mergeCell ref="D15:I15"/>
    <mergeCell ref="C11:I11"/>
    <mergeCell ref="D29:I29"/>
    <mergeCell ref="D21:I21"/>
    <mergeCell ref="C22:I22"/>
    <mergeCell ref="D23:I23"/>
    <mergeCell ref="C16:I16"/>
    <mergeCell ref="C17:I17"/>
    <mergeCell ref="C18:I18"/>
    <mergeCell ref="D19:I19"/>
    <mergeCell ref="E20:I20"/>
    <mergeCell ref="D24:I24"/>
    <mergeCell ref="C25:I25"/>
    <mergeCell ref="D26:I26"/>
    <mergeCell ref="D27:I27"/>
    <mergeCell ref="C28:I28"/>
    <mergeCell ref="D34:I34"/>
    <mergeCell ref="C33:I33"/>
    <mergeCell ref="D30:I30"/>
    <mergeCell ref="B31:I31"/>
    <mergeCell ref="C32:I32"/>
    <mergeCell ref="D44:I44"/>
    <mergeCell ref="C35:I35"/>
    <mergeCell ref="C36:I36"/>
    <mergeCell ref="C37:I37"/>
    <mergeCell ref="D38:I38"/>
    <mergeCell ref="D39:I39"/>
    <mergeCell ref="D40:I40"/>
    <mergeCell ref="D41:I41"/>
    <mergeCell ref="C42:I42"/>
    <mergeCell ref="D43:I43"/>
    <mergeCell ref="E53:I53"/>
    <mergeCell ref="C45:I45"/>
    <mergeCell ref="B46:I46"/>
    <mergeCell ref="C47:I47"/>
    <mergeCell ref="D48:I48"/>
    <mergeCell ref="E49:I49"/>
    <mergeCell ref="D50:I50"/>
    <mergeCell ref="D51:I51"/>
    <mergeCell ref="E52:I52"/>
    <mergeCell ref="D60:I60"/>
    <mergeCell ref="D54:I54"/>
    <mergeCell ref="D55:I55"/>
    <mergeCell ref="D56:I56"/>
    <mergeCell ref="C57:I57"/>
    <mergeCell ref="D58:I58"/>
    <mergeCell ref="D59:I59"/>
    <mergeCell ref="B66:I66"/>
    <mergeCell ref="B67:I67"/>
    <mergeCell ref="C68:I68"/>
    <mergeCell ref="C69:I69"/>
    <mergeCell ref="D61:I61"/>
    <mergeCell ref="D62:I62"/>
    <mergeCell ref="C63:I63"/>
    <mergeCell ref="D64:I64"/>
    <mergeCell ref="D65:I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Balance </vt:lpstr>
      <vt:lpstr>PL</vt:lpstr>
      <vt:lpstr>EIGR</vt:lpstr>
      <vt:lpstr>ECPN</vt:lpstr>
      <vt:lpstr>EFE</vt:lpstr>
      <vt:lpstr>Cuadre BLC</vt:lpstr>
      <vt:lpstr>'Balance '!Print_Area</vt:lpstr>
      <vt:lpstr>ECPN!Print_Area</vt:lpstr>
      <vt:lpstr>EFE!Print_Area</vt:lpstr>
      <vt:lpstr>EIGR!Print_Area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RG</cp:lastModifiedBy>
  <cp:lastPrinted>2016-06-14T11:14:11Z</cp:lastPrinted>
  <dcterms:created xsi:type="dcterms:W3CDTF">1998-01-09T08:18:53Z</dcterms:created>
  <dcterms:modified xsi:type="dcterms:W3CDTF">2019-10-22T13:40:23Z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